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drawings/drawing2.xml" ContentType="application/vnd.openxmlformats-officedocument.drawing+xml"/>
  <Override PartName="/xl/activeX/activeX2.xml" ContentType="application/vnd.ms-office.activeX+xml"/>
  <Override PartName="/xl/activeX/activeX3.xml" ContentType="application/vnd.ms-office.activeX+xml"/>
  <Override PartName="/xl/drawings/drawing3.xml" ContentType="application/vnd.openxmlformats-officedocument.drawing+xml"/>
  <Override PartName="/xl/activeX/activeX4.xml" ContentType="application/vnd.ms-office.activeX+xml"/>
  <Override PartName="/xl/activeX/activeX5.xml" ContentType="application/vnd.ms-office.activeX+xml"/>
  <Override PartName="/xl/drawings/drawing4.xml" ContentType="application/vnd.openxmlformats-officedocument.drawing+xml"/>
  <Override PartName="/xl/activeX/activeX6.xml" ContentType="application/vnd.ms-office.activeX+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ThisWorkbook"/>
  <xr:revisionPtr revIDLastSave="0" documentId="13_ncr:1_{740EDB1B-30E1-4FFE-BEC6-9272AAEF41BA}" xr6:coauthVersionLast="47" xr6:coauthVersionMax="47" xr10:uidLastSave="{00000000-0000-0000-0000-000000000000}"/>
  <bookViews>
    <workbookView xWindow="-120" yWindow="-120" windowWidth="29040" windowHeight="15720" tabRatio="740" activeTab="5" xr2:uid="{00000000-000D-0000-FFFF-FFFF00000000}"/>
  </bookViews>
  <sheets>
    <sheet name="基礎情報" sheetId="3" r:id="rId1"/>
    <sheet name="学籍記録" sheetId="4" r:id="rId2"/>
    <sheet name="出席記録" sheetId="20" r:id="rId3"/>
    <sheet name="学習記録" sheetId="8" r:id="rId4"/>
    <sheet name="成績単位修得証明書(old)" sheetId="1" state="hidden" r:id="rId5"/>
    <sheet name="成績単位修得証明書" sheetId="17" r:id="rId6"/>
    <sheet name="表紙" sheetId="22" r:id="rId7"/>
    <sheet name="QR読込3" sheetId="21" state="hidden" r:id="rId8"/>
    <sheet name="QR読込1" sheetId="18" state="hidden" r:id="rId9"/>
    <sheet name="QR読込2" sheetId="19" state="hidden" r:id="rId10"/>
    <sheet name="教育課程" sheetId="14" state="hidden" r:id="rId11"/>
    <sheet name="名前作成VBA" sheetId="11" state="hidden" r:id="rId12"/>
  </sheets>
  <definedNames>
    <definedName name="_xlnm._FilterDatabase" localSheetId="10" hidden="1">教育課程!$B$1:$O$1226</definedName>
    <definedName name="_xlnm.Print_Area" localSheetId="5">成績単位修得証明書!$Q$4:$AZ$73</definedName>
    <definedName name="_xlnm.Print_Area" localSheetId="4">'成績単位修得証明書(old)'!$Q$4:$AZ$79</definedName>
    <definedName name="_xlnm.Print_Area" localSheetId="6">表紙!$A$1:$J$33</definedName>
    <definedName name="tb1994_その他の教科">教育課程!$AT$4:$AT$4</definedName>
    <definedName name="tb1994_英語">教育課程!$AS$4:$AS$11</definedName>
    <definedName name="tb1994_音楽">教育課程!$AQ$4:$AQ$11</definedName>
    <definedName name="tb1994_家庭">教育課程!$AI$4:$AI$30</definedName>
    <definedName name="tb1994_外国語">教育課程!$AH$4:$AH$13</definedName>
    <definedName name="tb1994_看護">教育課程!$AN$4:$AN$10</definedName>
    <definedName name="tb1994_教科">教育課程!$Z$4:$Z$23</definedName>
    <definedName name="tb1994_芸術">教育課程!$AG$4:$AG$16</definedName>
    <definedName name="tb1994_公民">教育課程!$AC$4:$AC$7</definedName>
    <definedName name="tb1994_工業">教育課程!$AK$4:$AK$76</definedName>
    <definedName name="tb1994_国語">教育課程!$AA$4:$AA$12</definedName>
    <definedName name="tb1994_商業">教育課程!$AL$4:$AL$25</definedName>
    <definedName name="tb1994_水産">教育課程!$AM$4:$AM$28</definedName>
    <definedName name="tb1994_数学">教育課程!$AD$4:$AD$10</definedName>
    <definedName name="tb1994_体育">教育課程!$AP$4:$AP$11</definedName>
    <definedName name="tb1994_地理歴史">教育課程!$AB$4:$AB$10</definedName>
    <definedName name="tb1994_農業">教育課程!$AJ$4:$AJ$40</definedName>
    <definedName name="tb1994_美術">教育課程!$AR$4:$AR$17</definedName>
    <definedName name="tb1994_保健体育">教育課程!$AF$4:$AF$6</definedName>
    <definedName name="tb1994_理科">教育課程!$AE$4:$AE$17</definedName>
    <definedName name="tb1994_理数">教育課程!$AO$4:$AO$10</definedName>
    <definedName name="tb2003_英語">教育課程!$AY$104:$AY$111</definedName>
    <definedName name="tb2003_音楽">教育課程!$AW$104:$AW$111</definedName>
    <definedName name="tb2003_家庭">教育課程!$AI$104:$AI$107</definedName>
    <definedName name="tb2003_外国語">教育課程!$AH$104:$AH$110</definedName>
    <definedName name="tb2003_学校設定教科">教育課程!$AL$104:$AL$104</definedName>
    <definedName name="tb2003_看護">教育課程!$AR$104:$AR$110</definedName>
    <definedName name="tb2003_教科">教育課程!$Z$104:$Z$128</definedName>
    <definedName name="tb2003_教科なし">教育課程!$AK$104:$AK$105</definedName>
    <definedName name="tb2003_芸術">教育課程!$AG$104:$AG$116</definedName>
    <definedName name="tb2003_公民">教育課程!$AC$104:$AC$107</definedName>
    <definedName name="tb2003_工業">教育課程!$AN$104:$AN$164</definedName>
    <definedName name="tb2003_国語">教育課程!$AA$104:$AA$110</definedName>
    <definedName name="tb2003_商業">教育課程!$AO$104:$AO$121</definedName>
    <definedName name="tb2003_情報">教育課程!$AJ$104:$AJ$107</definedName>
    <definedName name="tb2003_水産">教育課程!$AP$104:$AP$124</definedName>
    <definedName name="tb2003_数学">教育課程!$AD$104:$AD$111</definedName>
    <definedName name="tb2003_専・家庭">教育課程!$AQ$104:$AQ$123</definedName>
    <definedName name="tb2003_専・情報">教育課程!$AS$104:$AS$115</definedName>
    <definedName name="tb2003_体育">教育課程!$AV$104:$AV$111</definedName>
    <definedName name="tb2003_地理歴史">教育課程!$AB$104:$AB$110</definedName>
    <definedName name="tb2003_農業">教育課程!$AM$104:$AM$133</definedName>
    <definedName name="tb2003_美術">教育課程!$AX$104:$AX$116</definedName>
    <definedName name="tb2003_福祉">教育課程!$AT$104:$AT$111</definedName>
    <definedName name="tb2003_保健体育">教育課程!$AF$104:$AF$106</definedName>
    <definedName name="tb2003_理科">教育課程!$AE$104:$AE$115</definedName>
    <definedName name="tb2003_理数">教育課程!$AU$104:$AU$111</definedName>
    <definedName name="tb2013_英語">教育課程!$AY$204:$AY$209</definedName>
    <definedName name="tb2013_音楽">教育課程!$AW$204:$AW$212</definedName>
    <definedName name="tb2013_家庭">教育課程!$AI$204:$AI$207</definedName>
    <definedName name="tb2013_外国語">教育課程!$AH$204:$AH$211</definedName>
    <definedName name="tb2013_学校設定教科">教育課程!$AL$204:$AL$204</definedName>
    <definedName name="tb2013_看護">教育課程!$AR$204:$AR$217</definedName>
    <definedName name="tb2013_教科">教育課程!$Z$204:$Z$228</definedName>
    <definedName name="tb2013_教科なし">教育課程!$AK$204:$AK$206</definedName>
    <definedName name="tb2013_芸術">教育課程!$AG$204:$AG$216</definedName>
    <definedName name="tb2013_公民">教育課程!$AC$204:$AC$207</definedName>
    <definedName name="tb2013_工業">教育課程!$AN$204:$AN$265</definedName>
    <definedName name="tb2013_国語">教育課程!$AA$204:$AA$210</definedName>
    <definedName name="tb2013_商業">教育課程!$AO$204:$AO$224</definedName>
    <definedName name="tb2013_情報">教育課程!$AJ$204:$AJ$206</definedName>
    <definedName name="tb2013_水産">教育課程!$AP$204:$AP$226</definedName>
    <definedName name="tb2013_数学">教育課程!$AD$204:$AD$210</definedName>
    <definedName name="tb2013_専・家庭">教育課程!$AQ$204:$AQ$224</definedName>
    <definedName name="tb2013_専・情報">教育課程!$AS$204:$AS$217</definedName>
    <definedName name="tb2013_体育">教育課程!$AV$204:$AV$212</definedName>
    <definedName name="tb2013_地理歴史">教育課程!$AB$204:$AB$210</definedName>
    <definedName name="tb2013_農業">教育課程!$AM$204:$AM$234</definedName>
    <definedName name="tb2013_美術">教育課程!$AX$204:$AX$217</definedName>
    <definedName name="tb2013_福祉">教育課程!$AT$204:$AT$213</definedName>
    <definedName name="tb2013_保健体育">教育課程!$AF$204:$AF$206</definedName>
    <definedName name="tb2013_理科">教育課程!$AE$204:$AE$214</definedName>
    <definedName name="tb2013_理数">教育課程!$AU$204:$AU$212</definedName>
    <definedName name="tb2022_英語">教育課程!$AZ$304:$AZ$311</definedName>
    <definedName name="tb2022_音楽">教育課程!$AX$304:$AX$312</definedName>
    <definedName name="tb2022_家庭">教育課程!$AI$304:$AI$306</definedName>
    <definedName name="tb2022_外国語">教育課程!$AH$304:$AH$310</definedName>
    <definedName name="tb2022_学校設定教科">教育課程!$AM$304:$AM$304</definedName>
    <definedName name="tb2022_看護">教育課程!$AS$304:$AS$317</definedName>
    <definedName name="tb2022_教科">教育課程!$Z$304:$Z$329</definedName>
    <definedName name="tb2022_教科なし">教育課程!$AL$304:$AL$307</definedName>
    <definedName name="tb2022_芸術">教育課程!$AG$304:$AG$316</definedName>
    <definedName name="tb2022_公民">教育課程!$AC$304:$AC$307</definedName>
    <definedName name="tb2022_工業">教育課程!$AO$304:$AO$362</definedName>
    <definedName name="tb2022_国語">教育課程!$AA$304:$AA$310</definedName>
    <definedName name="tb2022_商業">教育課程!$AP$304:$AP$325</definedName>
    <definedName name="tb2022_情報">教育課程!$AJ$304:$AJ$306</definedName>
    <definedName name="tb2022_水産">教育課程!$AQ$304:$AQ$326</definedName>
    <definedName name="tb2022_数学">教育課程!$AD$304:$AD$310</definedName>
    <definedName name="tb2022_専・家庭">教育課程!$AR$304:$AR$325</definedName>
    <definedName name="tb2022_専・情報">教育課程!$AT$304:$AT$316</definedName>
    <definedName name="tb2022_専・理数">教育課程!$AV$304:$AV$311</definedName>
    <definedName name="tb2022_体育">教育課程!$AW$304:$AW$312</definedName>
    <definedName name="tb2022_地理歴史">教育課程!$AB$304:$AB$309</definedName>
    <definedName name="tb2022_農業">教育課程!$AN$304:$AN$334</definedName>
    <definedName name="tb2022_美術">教育課程!$AY$304:$AY$317</definedName>
    <definedName name="tb2022_福祉">教育課程!$AU$304:$AU$313</definedName>
    <definedName name="tb2022_保健体育">教育課程!$AF$304:$AF$306</definedName>
    <definedName name="tb2022_理科">教育課程!$AE$304:$AE$313</definedName>
    <definedName name="tb2022_理数">教育課程!$AK$304:$AK$306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22" l="1"/>
  <c r="C20" i="22"/>
  <c r="C10" i="22"/>
  <c r="C9" i="22"/>
  <c r="K22" i="21" l="1"/>
  <c r="L22" i="21"/>
  <c r="M22" i="21" s="1"/>
  <c r="N22" i="21" s="1"/>
  <c r="N23" i="21" s="1"/>
  <c r="K23" i="21"/>
  <c r="L23" i="21"/>
  <c r="M23" i="21"/>
  <c r="K24" i="21"/>
  <c r="L24" i="21"/>
  <c r="M24" i="21" s="1"/>
  <c r="K25" i="21"/>
  <c r="L25" i="21"/>
  <c r="M25" i="21"/>
  <c r="K26" i="21"/>
  <c r="L26" i="21"/>
  <c r="M26" i="21" s="1"/>
  <c r="K27" i="21"/>
  <c r="L27" i="21"/>
  <c r="M27" i="21"/>
  <c r="K28" i="21"/>
  <c r="L28" i="21"/>
  <c r="M28" i="21" s="1"/>
  <c r="K29" i="21"/>
  <c r="L29" i="21"/>
  <c r="M29" i="21"/>
  <c r="K30" i="21"/>
  <c r="L30" i="21"/>
  <c r="M30" i="21" s="1"/>
  <c r="K31" i="21"/>
  <c r="L31" i="21"/>
  <c r="M31" i="21"/>
  <c r="S1" i="22"/>
  <c r="Q1" i="22" s="1"/>
  <c r="R1" i="22" s="1"/>
  <c r="M3" i="21"/>
  <c r="M4" i="21"/>
  <c r="M5" i="21"/>
  <c r="M6" i="21"/>
  <c r="M7" i="21"/>
  <c r="M8" i="21"/>
  <c r="M9" i="21"/>
  <c r="M10" i="21"/>
  <c r="M11" i="21"/>
  <c r="M12" i="21"/>
  <c r="M13" i="21"/>
  <c r="M14" i="21"/>
  <c r="M15" i="21"/>
  <c r="M16" i="21"/>
  <c r="M17" i="21"/>
  <c r="M18" i="21"/>
  <c r="M19" i="21"/>
  <c r="M20" i="21"/>
  <c r="M21" i="21"/>
  <c r="M2" i="21"/>
  <c r="Y1" i="22"/>
  <c r="W1" i="22" s="1"/>
  <c r="X1" i="22" s="1"/>
  <c r="K17" i="4"/>
  <c r="J1" i="21"/>
  <c r="K1" i="21" s="1"/>
  <c r="K9" i="21" s="1"/>
  <c r="L9" i="21" s="1"/>
  <c r="W171" i="21"/>
  <c r="W170" i="21"/>
  <c r="G1" i="21"/>
  <c r="B3" i="21" s="1"/>
  <c r="C3" i="21" s="1"/>
  <c r="D3" i="21" s="1"/>
  <c r="B26" i="21" l="1"/>
  <c r="C26" i="21" s="1"/>
  <c r="D26" i="21" s="1"/>
  <c r="B25" i="21"/>
  <c r="C25" i="21" s="1"/>
  <c r="D25" i="21" s="1"/>
  <c r="B31" i="21"/>
  <c r="C31" i="21" s="1"/>
  <c r="D31" i="21" s="1"/>
  <c r="E31" i="21" s="1"/>
  <c r="B29" i="21"/>
  <c r="C29" i="21" s="1"/>
  <c r="D29" i="21" s="1"/>
  <c r="B21" i="21"/>
  <c r="C21" i="21" s="1"/>
  <c r="D21" i="21" s="1"/>
  <c r="B28" i="21"/>
  <c r="C28" i="21" s="1"/>
  <c r="D28" i="21" s="1"/>
  <c r="B24" i="21"/>
  <c r="C24" i="21" s="1"/>
  <c r="D24" i="21" s="1"/>
  <c r="B27" i="21"/>
  <c r="C27" i="21" s="1"/>
  <c r="D27" i="21" s="1"/>
  <c r="B30" i="21"/>
  <c r="C30" i="21" s="1"/>
  <c r="D30" i="21" s="1"/>
  <c r="B23" i="21"/>
  <c r="C23" i="21" s="1"/>
  <c r="D23" i="21" s="1"/>
  <c r="B22" i="21"/>
  <c r="C22" i="21" s="1"/>
  <c r="D22" i="21" s="1"/>
  <c r="N24" i="21"/>
  <c r="N25" i="21" s="1"/>
  <c r="N26" i="21" s="1"/>
  <c r="N27" i="21" s="1"/>
  <c r="N28" i="21" s="1"/>
  <c r="N29" i="21" s="1"/>
  <c r="N30" i="21" s="1"/>
  <c r="N31" i="21" s="1"/>
  <c r="X6" i="22"/>
  <c r="Y6" i="22" s="1"/>
  <c r="X14" i="22"/>
  <c r="Z14" i="22" s="1"/>
  <c r="X22" i="22"/>
  <c r="Z22" i="22" s="1"/>
  <c r="X30" i="22"/>
  <c r="Z30" i="22" s="1"/>
  <c r="X7" i="22"/>
  <c r="Y7" i="22" s="1"/>
  <c r="X15" i="22"/>
  <c r="Z15" i="22" s="1"/>
  <c r="X23" i="22"/>
  <c r="Z23" i="22" s="1"/>
  <c r="X31" i="22"/>
  <c r="Z31" i="22" s="1"/>
  <c r="AA31" i="22" s="1"/>
  <c r="X8" i="22"/>
  <c r="Y8" i="22" s="1"/>
  <c r="X16" i="22"/>
  <c r="Z16" i="22" s="1"/>
  <c r="X24" i="22"/>
  <c r="Z24" i="22" s="1"/>
  <c r="X2" i="22"/>
  <c r="X17" i="22"/>
  <c r="Z17" i="22" s="1"/>
  <c r="X10" i="22"/>
  <c r="Y10" i="22" s="1"/>
  <c r="X26" i="22"/>
  <c r="Z26" i="22" s="1"/>
  <c r="X11" i="22"/>
  <c r="X4" i="22"/>
  <c r="Y4" i="22" s="1"/>
  <c r="X20" i="22"/>
  <c r="Z20" i="22" s="1"/>
  <c r="X13" i="22"/>
  <c r="Z13" i="22" s="1"/>
  <c r="X9" i="22"/>
  <c r="X25" i="22"/>
  <c r="Z25" i="22" s="1"/>
  <c r="X18" i="22"/>
  <c r="Z18" i="22" s="1"/>
  <c r="X3" i="22"/>
  <c r="X19" i="22"/>
  <c r="Z19" i="22" s="1"/>
  <c r="X27" i="22"/>
  <c r="Z27" i="22" s="1"/>
  <c r="X12" i="22"/>
  <c r="X28" i="22"/>
  <c r="Z28" i="22" s="1"/>
  <c r="X5" i="22"/>
  <c r="Y5" i="22" s="1"/>
  <c r="X21" i="22"/>
  <c r="Z21" i="22" s="1"/>
  <c r="X29" i="22"/>
  <c r="Z29" i="22" s="1"/>
  <c r="R25" i="22"/>
  <c r="R3" i="22"/>
  <c r="R11" i="22"/>
  <c r="R19" i="22"/>
  <c r="R30" i="22"/>
  <c r="R23" i="22"/>
  <c r="R24" i="22"/>
  <c r="R18" i="22"/>
  <c r="R26" i="22"/>
  <c r="R4" i="22"/>
  <c r="R12" i="22"/>
  <c r="R20" i="22"/>
  <c r="R31" i="22"/>
  <c r="R21" i="22"/>
  <c r="R10" i="22"/>
  <c r="R27" i="22"/>
  <c r="R5" i="22"/>
  <c r="R13" i="22"/>
  <c r="R2" i="22"/>
  <c r="R29" i="22"/>
  <c r="R7" i="22"/>
  <c r="R15" i="22"/>
  <c r="R22" i="22"/>
  <c r="R8" i="22"/>
  <c r="R9" i="22"/>
  <c r="R17" i="22"/>
  <c r="R28" i="22"/>
  <c r="R6" i="22"/>
  <c r="R14" i="22"/>
  <c r="R16" i="22"/>
  <c r="B15" i="21"/>
  <c r="C15" i="21" s="1"/>
  <c r="D15" i="21" s="1"/>
  <c r="B7" i="21"/>
  <c r="C7" i="21" s="1"/>
  <c r="D7" i="21" s="1"/>
  <c r="B2" i="21"/>
  <c r="C2" i="21" s="1"/>
  <c r="D2" i="21" s="1"/>
  <c r="B14" i="21"/>
  <c r="C14" i="21" s="1"/>
  <c r="D14" i="21" s="1"/>
  <c r="B6" i="21"/>
  <c r="C6" i="21" s="1"/>
  <c r="D6" i="21" s="1"/>
  <c r="B10" i="21"/>
  <c r="C10" i="21" s="1"/>
  <c r="D10" i="21" s="1"/>
  <c r="B17" i="21"/>
  <c r="C17" i="21" s="1"/>
  <c r="D17" i="21" s="1"/>
  <c r="B9" i="21"/>
  <c r="C9" i="21" s="1"/>
  <c r="D9" i="21" s="1"/>
  <c r="B16" i="21"/>
  <c r="C16" i="21" s="1"/>
  <c r="D16" i="21" s="1"/>
  <c r="B12" i="21"/>
  <c r="C12" i="21" s="1"/>
  <c r="D12" i="21" s="1"/>
  <c r="B4" i="21"/>
  <c r="C4" i="21" s="1"/>
  <c r="D4" i="21" s="1"/>
  <c r="B18" i="21"/>
  <c r="C18" i="21" s="1"/>
  <c r="D18" i="21" s="1"/>
  <c r="B8" i="21"/>
  <c r="C8" i="21" s="1"/>
  <c r="D8" i="21" s="1"/>
  <c r="B13" i="21"/>
  <c r="C13" i="21" s="1"/>
  <c r="D13" i="21" s="1"/>
  <c r="B5" i="21"/>
  <c r="C5" i="21" s="1"/>
  <c r="D5" i="21" s="1"/>
  <c r="B20" i="21"/>
  <c r="C20" i="21" s="1"/>
  <c r="D20" i="21" s="1"/>
  <c r="B19" i="21"/>
  <c r="C19" i="21" s="1"/>
  <c r="D19" i="21" s="1"/>
  <c r="B11" i="21"/>
  <c r="C11" i="21" s="1"/>
  <c r="D11" i="21" s="1"/>
  <c r="K8" i="21"/>
  <c r="L8" i="21" s="1"/>
  <c r="K16" i="21"/>
  <c r="L16" i="21" s="1"/>
  <c r="K15" i="21"/>
  <c r="L15" i="21" s="1"/>
  <c r="K7" i="21"/>
  <c r="L7" i="21" s="1"/>
  <c r="K2" i="21"/>
  <c r="K14" i="21"/>
  <c r="L14" i="21" s="1"/>
  <c r="K6" i="21"/>
  <c r="L6" i="21" s="1"/>
  <c r="K21" i="21"/>
  <c r="L21" i="21" s="1"/>
  <c r="K13" i="21"/>
  <c r="L13" i="21" s="1"/>
  <c r="K5" i="21"/>
  <c r="K20" i="21"/>
  <c r="L20" i="21" s="1"/>
  <c r="K12" i="21"/>
  <c r="L12" i="21" s="1"/>
  <c r="K4" i="21"/>
  <c r="L4" i="21" s="1"/>
  <c r="K19" i="21"/>
  <c r="L19" i="21" s="1"/>
  <c r="K11" i="21"/>
  <c r="L11" i="21" s="1"/>
  <c r="K3" i="21"/>
  <c r="L3" i="21" s="1"/>
  <c r="K18" i="21"/>
  <c r="L18" i="21" s="1"/>
  <c r="K10" i="21"/>
  <c r="L10" i="21" s="1"/>
  <c r="K17" i="21"/>
  <c r="L17" i="21" s="1"/>
  <c r="E30" i="21" l="1"/>
  <c r="E29" i="21"/>
  <c r="E28" i="21" s="1"/>
  <c r="E27" i="21" s="1"/>
  <c r="E26" i="21" s="1"/>
  <c r="E25" i="21" s="1"/>
  <c r="E24" i="21" s="1"/>
  <c r="E23" i="21" s="1"/>
  <c r="E22" i="21" s="1"/>
  <c r="E21" i="21" s="1"/>
  <c r="E20" i="21" s="1"/>
  <c r="E19" i="21" s="1"/>
  <c r="E18" i="21" s="1"/>
  <c r="E17" i="21" s="1"/>
  <c r="E16" i="21" s="1"/>
  <c r="E15" i="21" s="1"/>
  <c r="E14" i="21" s="1"/>
  <c r="E13" i="21" s="1"/>
  <c r="E12" i="21" s="1"/>
  <c r="E11" i="21" s="1"/>
  <c r="E10" i="21" s="1"/>
  <c r="E9" i="21" s="1"/>
  <c r="E8" i="21" s="1"/>
  <c r="E7" i="21" s="1"/>
  <c r="E6" i="21" s="1"/>
  <c r="E5" i="21" s="1"/>
  <c r="E4" i="21" s="1"/>
  <c r="E3" i="21" s="1"/>
  <c r="E2" i="21" s="1"/>
  <c r="E1" i="21" s="1"/>
  <c r="S15" i="22"/>
  <c r="T15" i="22" s="1"/>
  <c r="S13" i="22"/>
  <c r="T13" i="22" s="1"/>
  <c r="S5" i="22"/>
  <c r="T5" i="22" s="1"/>
  <c r="S14" i="22"/>
  <c r="T14" i="22" s="1"/>
  <c r="S6" i="22"/>
  <c r="T6" i="22" s="1"/>
  <c r="Y17" i="22"/>
  <c r="Y15" i="22"/>
  <c r="AA30" i="22"/>
  <c r="AA29" i="22" s="1"/>
  <c r="AA28" i="22" s="1"/>
  <c r="AA27" i="22" s="1"/>
  <c r="AA26" i="22" s="1"/>
  <c r="AA25" i="22" s="1"/>
  <c r="AA24" i="22" s="1"/>
  <c r="AA23" i="22" s="1"/>
  <c r="AA22" i="22" s="1"/>
  <c r="AA21" i="22" s="1"/>
  <c r="AA20" i="22" s="1"/>
  <c r="AA19" i="22" s="1"/>
  <c r="AA18" i="22" s="1"/>
  <c r="AA17" i="22" s="1"/>
  <c r="AA16" i="22" s="1"/>
  <c r="AA15" i="22" s="1"/>
  <c r="AA14" i="22" s="1"/>
  <c r="AA13" i="22" s="1"/>
  <c r="Y19" i="22"/>
  <c r="S8" i="22"/>
  <c r="T8" i="22" s="1"/>
  <c r="S18" i="22"/>
  <c r="T18" i="22" s="1"/>
  <c r="S24" i="22"/>
  <c r="T24" i="22" s="1"/>
  <c r="S28" i="22"/>
  <c r="T28" i="22" s="1"/>
  <c r="S2" i="22"/>
  <c r="T2" i="22" s="1"/>
  <c r="S12" i="22"/>
  <c r="T12" i="22" s="1"/>
  <c r="S11" i="22"/>
  <c r="T11" i="22" s="1"/>
  <c r="S27" i="22"/>
  <c r="T27" i="22" s="1"/>
  <c r="S16" i="22"/>
  <c r="T16" i="22" s="1"/>
  <c r="S22" i="22"/>
  <c r="T22" i="22" s="1"/>
  <c r="S19" i="22"/>
  <c r="T19" i="22" s="1"/>
  <c r="S7" i="22"/>
  <c r="T7" i="22" s="1"/>
  <c r="S17" i="22"/>
  <c r="T17" i="22" s="1"/>
  <c r="S4" i="22"/>
  <c r="T4" i="22" s="1"/>
  <c r="S3" i="22"/>
  <c r="T3" i="22" s="1"/>
  <c r="S21" i="22"/>
  <c r="T21" i="22" s="1"/>
  <c r="S23" i="22"/>
  <c r="T23" i="22" s="1"/>
  <c r="S10" i="22"/>
  <c r="T10" i="22" s="1"/>
  <c r="S30" i="22"/>
  <c r="T30" i="22" s="1"/>
  <c r="S20" i="22"/>
  <c r="T20" i="22" s="1"/>
  <c r="S9" i="22"/>
  <c r="T9" i="22" s="1"/>
  <c r="S26" i="22"/>
  <c r="T26" i="22" s="1"/>
  <c r="S25" i="22"/>
  <c r="T25" i="22" s="1"/>
  <c r="S29" i="22"/>
  <c r="T29" i="22" s="1"/>
  <c r="S31" i="22"/>
  <c r="T31" i="22" s="1"/>
  <c r="U31" i="22" s="1"/>
  <c r="Y13" i="22"/>
  <c r="Y12" i="22"/>
  <c r="Z12" i="22" s="1"/>
  <c r="Y21" i="22"/>
  <c r="Z10" i="22"/>
  <c r="Y18" i="22"/>
  <c r="Y20" i="22"/>
  <c r="Y16" i="22"/>
  <c r="Z7" i="22"/>
  <c r="Y3" i="22"/>
  <c r="Z3" i="22" s="1"/>
  <c r="Y14" i="22"/>
  <c r="Z4" i="22"/>
  <c r="Z8" i="22"/>
  <c r="Z6" i="22"/>
  <c r="Z5" i="22"/>
  <c r="Y11" i="22"/>
  <c r="Z11" i="22" s="1"/>
  <c r="Y2" i="22"/>
  <c r="Y9" i="22"/>
  <c r="L5" i="21"/>
  <c r="L2" i="21"/>
  <c r="O5" i="8"/>
  <c r="O6" i="8"/>
  <c r="O7" i="8"/>
  <c r="O8" i="8"/>
  <c r="O9" i="8"/>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4" i="8"/>
  <c r="Y4" i="8"/>
  <c r="X1" i="14"/>
  <c r="AD1" i="8"/>
  <c r="U30" i="22" l="1"/>
  <c r="U29" i="22" s="1"/>
  <c r="U28" i="22" s="1"/>
  <c r="U27" i="22" s="1"/>
  <c r="U26" i="22" s="1"/>
  <c r="U25" i="22" s="1"/>
  <c r="U24" i="22" s="1"/>
  <c r="U23" i="22" s="1"/>
  <c r="U22" i="22" s="1"/>
  <c r="U21" i="22" s="1"/>
  <c r="U20" i="22" s="1"/>
  <c r="U19" i="22" s="1"/>
  <c r="U18" i="22" s="1"/>
  <c r="U17" i="22" s="1"/>
  <c r="U16" i="22" s="1"/>
  <c r="U15" i="22" s="1"/>
  <c r="U14" i="22" s="1"/>
  <c r="U13" i="22" s="1"/>
  <c r="U12" i="22" s="1"/>
  <c r="U11" i="22" s="1"/>
  <c r="U10" i="22" s="1"/>
  <c r="U9" i="22" s="1"/>
  <c r="U8" i="22" s="1"/>
  <c r="U7" i="22" s="1"/>
  <c r="U6" i="22" s="1"/>
  <c r="U5" i="22" s="1"/>
  <c r="U4" i="22" s="1"/>
  <c r="U3" i="22" s="1"/>
  <c r="U2" i="22" s="1"/>
  <c r="U1" i="22" s="1"/>
  <c r="P3" i="22"/>
  <c r="AA12" i="22"/>
  <c r="AA11" i="22" s="1"/>
  <c r="AA10" i="22" s="1"/>
  <c r="V13" i="22"/>
  <c r="P2" i="22"/>
  <c r="C11" i="22" s="1"/>
  <c r="V10" i="22"/>
  <c r="V9" i="22"/>
  <c r="V19" i="22"/>
  <c r="V5" i="22"/>
  <c r="V17" i="22"/>
  <c r="Z2" i="22"/>
  <c r="V16" i="22"/>
  <c r="V6" i="22"/>
  <c r="V7" i="22"/>
  <c r="Z9" i="22"/>
  <c r="V11" i="22"/>
  <c r="V18" i="22"/>
  <c r="V12" i="22"/>
  <c r="V15" i="22"/>
  <c r="V20" i="22"/>
  <c r="V14" i="22"/>
  <c r="V8" i="22"/>
  <c r="V4" i="22"/>
  <c r="V21" i="22"/>
  <c r="N2" i="21"/>
  <c r="N3" i="21" s="1"/>
  <c r="N4" i="21" s="1"/>
  <c r="N5" i="21" s="1"/>
  <c r="N6" i="21" s="1"/>
  <c r="N7" i="21" s="1"/>
  <c r="N8" i="21" s="1"/>
  <c r="N9" i="21" s="1"/>
  <c r="N10" i="21" s="1"/>
  <c r="N11" i="21" s="1"/>
  <c r="N12" i="21" s="1"/>
  <c r="N13" i="21" s="1"/>
  <c r="N14" i="21" s="1"/>
  <c r="N15" i="21" s="1"/>
  <c r="N16" i="21" s="1"/>
  <c r="N17" i="21" s="1"/>
  <c r="N18" i="21" s="1"/>
  <c r="N19" i="21" s="1"/>
  <c r="N20" i="21" s="1"/>
  <c r="N21" i="21" s="1"/>
  <c r="I1" i="21" s="1"/>
  <c r="P2" i="14"/>
  <c r="AL73" i="17"/>
  <c r="T73" i="17"/>
  <c r="AP16" i="17"/>
  <c r="AP17" i="17"/>
  <c r="H27" i="3"/>
  <c r="V3" i="22" l="1"/>
  <c r="AA9" i="22"/>
  <c r="AA8" i="22" s="1"/>
  <c r="AA7" i="22" s="1"/>
  <c r="AA6" i="22" s="1"/>
  <c r="AA5" i="22" s="1"/>
  <c r="AA4" i="22" s="1"/>
  <c r="AA3" i="22" s="1"/>
  <c r="AA2" i="22" s="1"/>
  <c r="P3" i="14"/>
  <c r="P4" i="14" s="1"/>
  <c r="P5" i="14" s="1"/>
  <c r="P6" i="14" s="1"/>
  <c r="P7" i="14" s="1"/>
  <c r="P8" i="14" s="1"/>
  <c r="P9" i="14" s="1"/>
  <c r="P10" i="14" s="1"/>
  <c r="P11" i="14" s="1"/>
  <c r="P12" i="14" s="1"/>
  <c r="P13" i="14" s="1"/>
  <c r="P14" i="14" s="1"/>
  <c r="P15" i="14" s="1"/>
  <c r="P16" i="14" s="1"/>
  <c r="P17" i="14" s="1"/>
  <c r="P18" i="14" s="1"/>
  <c r="P19" i="14" s="1"/>
  <c r="P20" i="14" s="1"/>
  <c r="P21" i="14" s="1"/>
  <c r="P22" i="14" s="1"/>
  <c r="P23" i="14" s="1"/>
  <c r="P24" i="14" s="1"/>
  <c r="P25" i="14" s="1"/>
  <c r="P26" i="14" s="1"/>
  <c r="P27" i="14" s="1"/>
  <c r="P28" i="14" s="1"/>
  <c r="P29" i="14" s="1"/>
  <c r="P30" i="14" s="1"/>
  <c r="P31" i="14" s="1"/>
  <c r="P32" i="14" s="1"/>
  <c r="P33" i="14" s="1"/>
  <c r="P34" i="14" s="1"/>
  <c r="P35" i="14" s="1"/>
  <c r="P36" i="14" s="1"/>
  <c r="P37" i="14" s="1"/>
  <c r="P38" i="14" s="1"/>
  <c r="P39" i="14" s="1"/>
  <c r="P40" i="14" s="1"/>
  <c r="P41" i="14" s="1"/>
  <c r="P42" i="14" s="1"/>
  <c r="P43" i="14" s="1"/>
  <c r="P44" i="14" s="1"/>
  <c r="P45" i="14" s="1"/>
  <c r="P46" i="14" s="1"/>
  <c r="P47" i="14" s="1"/>
  <c r="P48" i="14" s="1"/>
  <c r="P49" i="14" s="1"/>
  <c r="P50" i="14" s="1"/>
  <c r="P51" i="14" s="1"/>
  <c r="P52" i="14" s="1"/>
  <c r="P53" i="14" s="1"/>
  <c r="P54" i="14" s="1"/>
  <c r="P55" i="14" s="1"/>
  <c r="P56" i="14" s="1"/>
  <c r="P57" i="14" s="1"/>
  <c r="P58" i="14" s="1"/>
  <c r="P59" i="14" s="1"/>
  <c r="P60" i="14" s="1"/>
  <c r="P61" i="14" s="1"/>
  <c r="P62" i="14" s="1"/>
  <c r="P63" i="14" s="1"/>
  <c r="P64" i="14" s="1"/>
  <c r="P65" i="14" s="1"/>
  <c r="P66" i="14" s="1"/>
  <c r="P67" i="14" s="1"/>
  <c r="P68" i="14" s="1"/>
  <c r="P69" i="14" s="1"/>
  <c r="P70" i="14" s="1"/>
  <c r="P71" i="14" s="1"/>
  <c r="P72" i="14" s="1"/>
  <c r="P73" i="14" s="1"/>
  <c r="P74" i="14" s="1"/>
  <c r="P75" i="14" s="1"/>
  <c r="P76" i="14" s="1"/>
  <c r="P77" i="14" s="1"/>
  <c r="P78" i="14" s="1"/>
  <c r="P79" i="14" s="1"/>
  <c r="P80" i="14" s="1"/>
  <c r="P81" i="14" s="1"/>
  <c r="P82" i="14" s="1"/>
  <c r="P83" i="14" s="1"/>
  <c r="P84" i="14" s="1"/>
  <c r="P85" i="14" s="1"/>
  <c r="P86" i="14" s="1"/>
  <c r="P87" i="14" s="1"/>
  <c r="P88" i="14" s="1"/>
  <c r="P89" i="14" s="1"/>
  <c r="P90" i="14" s="1"/>
  <c r="P91" i="14" s="1"/>
  <c r="P92" i="14" s="1"/>
  <c r="P93" i="14" s="1"/>
  <c r="P94" i="14" s="1"/>
  <c r="P95" i="14" s="1"/>
  <c r="P96" i="14" s="1"/>
  <c r="P97" i="14" s="1"/>
  <c r="P98" i="14" s="1"/>
  <c r="P99" i="14" s="1"/>
  <c r="P100" i="14" s="1"/>
  <c r="P101" i="14" s="1"/>
  <c r="P102" i="14" s="1"/>
  <c r="P103" i="14" s="1"/>
  <c r="P104" i="14" s="1"/>
  <c r="P105" i="14" s="1"/>
  <c r="P106" i="14" s="1"/>
  <c r="P107" i="14" s="1"/>
  <c r="P108" i="14" s="1"/>
  <c r="P109" i="14" s="1"/>
  <c r="P110" i="14" s="1"/>
  <c r="P111" i="14" s="1"/>
  <c r="P112" i="14" s="1"/>
  <c r="P113" i="14" s="1"/>
  <c r="P114" i="14" s="1"/>
  <c r="P115" i="14" s="1"/>
  <c r="P116" i="14" s="1"/>
  <c r="P117" i="14" s="1"/>
  <c r="P118" i="14" s="1"/>
  <c r="P119" i="14" s="1"/>
  <c r="P120" i="14" s="1"/>
  <c r="P121" i="14" s="1"/>
  <c r="P122" i="14" s="1"/>
  <c r="P123" i="14" s="1"/>
  <c r="P124" i="14" s="1"/>
  <c r="P125" i="14" s="1"/>
  <c r="P126" i="14" s="1"/>
  <c r="P127" i="14" s="1"/>
  <c r="P128" i="14" s="1"/>
  <c r="P129" i="14" s="1"/>
  <c r="P130" i="14" s="1"/>
  <c r="P131" i="14" s="1"/>
  <c r="P132" i="14" s="1"/>
  <c r="P133" i="14" s="1"/>
  <c r="P134" i="14" s="1"/>
  <c r="P135" i="14" s="1"/>
  <c r="P136" i="14" s="1"/>
  <c r="P137" i="14" s="1"/>
  <c r="P138" i="14" s="1"/>
  <c r="P139" i="14" s="1"/>
  <c r="P140" i="14" s="1"/>
  <c r="P141" i="14" s="1"/>
  <c r="P142" i="14" s="1"/>
  <c r="P143" i="14" s="1"/>
  <c r="P144" i="14" s="1"/>
  <c r="P145" i="14" s="1"/>
  <c r="P146" i="14" s="1"/>
  <c r="P147" i="14" s="1"/>
  <c r="P148" i="14" s="1"/>
  <c r="P149" i="14" s="1"/>
  <c r="P150" i="14" s="1"/>
  <c r="P151" i="14" s="1"/>
  <c r="P152" i="14" s="1"/>
  <c r="P153" i="14" s="1"/>
  <c r="P154" i="14" s="1"/>
  <c r="P155" i="14" s="1"/>
  <c r="P156" i="14" s="1"/>
  <c r="P157" i="14" s="1"/>
  <c r="P158" i="14" s="1"/>
  <c r="P159" i="14" s="1"/>
  <c r="P160" i="14" s="1"/>
  <c r="P161" i="14" s="1"/>
  <c r="P162" i="14" s="1"/>
  <c r="P163" i="14" s="1"/>
  <c r="P164" i="14" s="1"/>
  <c r="P165" i="14" s="1"/>
  <c r="P166" i="14" s="1"/>
  <c r="P167" i="14" s="1"/>
  <c r="P168" i="14" s="1"/>
  <c r="P169" i="14" s="1"/>
  <c r="P170" i="14" s="1"/>
  <c r="P171" i="14" s="1"/>
  <c r="P172" i="14" s="1"/>
  <c r="P173" i="14" s="1"/>
  <c r="P174" i="14" s="1"/>
  <c r="P175" i="14" s="1"/>
  <c r="P176" i="14" s="1"/>
  <c r="P177" i="14" s="1"/>
  <c r="P178" i="14" s="1"/>
  <c r="P179" i="14" s="1"/>
  <c r="P180" i="14" s="1"/>
  <c r="P181" i="14" s="1"/>
  <c r="P182" i="14" s="1"/>
  <c r="P183" i="14" s="1"/>
  <c r="P184" i="14" s="1"/>
  <c r="P185" i="14" s="1"/>
  <c r="P186" i="14" s="1"/>
  <c r="P187" i="14" s="1"/>
  <c r="P188" i="14" s="1"/>
  <c r="P189" i="14" s="1"/>
  <c r="P190" i="14" s="1"/>
  <c r="P191" i="14" s="1"/>
  <c r="P192" i="14" s="1"/>
  <c r="P193" i="14" s="1"/>
  <c r="P194" i="14" s="1"/>
  <c r="P195" i="14" s="1"/>
  <c r="P196" i="14" s="1"/>
  <c r="P197" i="14" s="1"/>
  <c r="P198" i="14" s="1"/>
  <c r="P199" i="14" s="1"/>
  <c r="P200" i="14" s="1"/>
  <c r="P201" i="14" s="1"/>
  <c r="P202" i="14" s="1"/>
  <c r="P203" i="14" s="1"/>
  <c r="P204" i="14" s="1"/>
  <c r="P205" i="14" s="1"/>
  <c r="P206" i="14" s="1"/>
  <c r="P207" i="14" s="1"/>
  <c r="P208" i="14" s="1"/>
  <c r="P209" i="14" s="1"/>
  <c r="P210" i="14" s="1"/>
  <c r="P211" i="14" s="1"/>
  <c r="P212" i="14" s="1"/>
  <c r="P213" i="14" s="1"/>
  <c r="P214" i="14" s="1"/>
  <c r="P215" i="14" s="1"/>
  <c r="P216" i="14" s="1"/>
  <c r="P217" i="14" s="1"/>
  <c r="P218" i="14" s="1"/>
  <c r="P219" i="14" s="1"/>
  <c r="P220" i="14" s="1"/>
  <c r="P221" i="14" s="1"/>
  <c r="P222" i="14" s="1"/>
  <c r="P223" i="14" s="1"/>
  <c r="P224" i="14" s="1"/>
  <c r="P225" i="14" s="1"/>
  <c r="P226" i="14" s="1"/>
  <c r="P227" i="14" s="1"/>
  <c r="P228" i="14" s="1"/>
  <c r="P229" i="14" s="1"/>
  <c r="P230" i="14" s="1"/>
  <c r="P231" i="14" s="1"/>
  <c r="P232" i="14" s="1"/>
  <c r="P233" i="14" s="1"/>
  <c r="P234" i="14" s="1"/>
  <c r="P235" i="14" s="1"/>
  <c r="P236" i="14" s="1"/>
  <c r="P237" i="14" s="1"/>
  <c r="P238" i="14" s="1"/>
  <c r="P239" i="14" s="1"/>
  <c r="P240" i="14" s="1"/>
  <c r="P241" i="14" s="1"/>
  <c r="P242" i="14" s="1"/>
  <c r="P243" i="14" s="1"/>
  <c r="P244" i="14" s="1"/>
  <c r="P245" i="14" s="1"/>
  <c r="P246" i="14" s="1"/>
  <c r="P247" i="14" s="1"/>
  <c r="P248" i="14" s="1"/>
  <c r="P249" i="14" s="1"/>
  <c r="P250" i="14" s="1"/>
  <c r="P251" i="14" s="1"/>
  <c r="P252" i="14" s="1"/>
  <c r="P253" i="14" s="1"/>
  <c r="P254" i="14" s="1"/>
  <c r="P255" i="14" s="1"/>
  <c r="P256" i="14" s="1"/>
  <c r="P257" i="14" s="1"/>
  <c r="P258" i="14" s="1"/>
  <c r="P259" i="14" s="1"/>
  <c r="P260" i="14" s="1"/>
  <c r="P261" i="14" s="1"/>
  <c r="P262" i="14" s="1"/>
  <c r="P263" i="14" s="1"/>
  <c r="P264" i="14" s="1"/>
  <c r="P265" i="14" s="1"/>
  <c r="P266" i="14" s="1"/>
  <c r="P267" i="14" s="1"/>
  <c r="P268" i="14" s="1"/>
  <c r="P269" i="14" s="1"/>
  <c r="P270" i="14" s="1"/>
  <c r="P271" i="14" s="1"/>
  <c r="P272" i="14" s="1"/>
  <c r="P273" i="14" s="1"/>
  <c r="P274" i="14" s="1"/>
  <c r="P275" i="14" s="1"/>
  <c r="P276" i="14" s="1"/>
  <c r="P277" i="14" s="1"/>
  <c r="P278" i="14" s="1"/>
  <c r="P279" i="14" s="1"/>
  <c r="P280" i="14" s="1"/>
  <c r="P281" i="14" s="1"/>
  <c r="P282" i="14" s="1"/>
  <c r="P283" i="14" s="1"/>
  <c r="P284" i="14" s="1"/>
  <c r="P285" i="14" s="1"/>
  <c r="P286" i="14" s="1"/>
  <c r="P287" i="14" s="1"/>
  <c r="P288" i="14" s="1"/>
  <c r="P289" i="14" s="1"/>
  <c r="P290" i="14" s="1"/>
  <c r="P291" i="14" s="1"/>
  <c r="P292" i="14" s="1"/>
  <c r="P293" i="14" s="1"/>
  <c r="P294" i="14" s="1"/>
  <c r="P295" i="14" s="1"/>
  <c r="P296" i="14" s="1"/>
  <c r="P297" i="14" s="1"/>
  <c r="P298" i="14" s="1"/>
  <c r="P299" i="14" s="1"/>
  <c r="P300" i="14" s="1"/>
  <c r="P301" i="14" s="1"/>
  <c r="P302" i="14" s="1"/>
  <c r="P303" i="14" s="1"/>
  <c r="P304" i="14" s="1"/>
  <c r="P305" i="14" s="1"/>
  <c r="P306" i="14" s="1"/>
  <c r="P307" i="14" s="1"/>
  <c r="P308" i="14" s="1"/>
  <c r="P309" i="14" s="1"/>
  <c r="P310" i="14" s="1"/>
  <c r="P311" i="14" s="1"/>
  <c r="P312" i="14" s="1"/>
  <c r="P313" i="14" s="1"/>
  <c r="P314" i="14" s="1"/>
  <c r="P315" i="14" s="1"/>
  <c r="P316" i="14" s="1"/>
  <c r="P317" i="14" s="1"/>
  <c r="P318" i="14" s="1"/>
  <c r="P319" i="14" s="1"/>
  <c r="P320" i="14" s="1"/>
  <c r="P321" i="14" s="1"/>
  <c r="P322" i="14" s="1"/>
  <c r="P323" i="14" s="1"/>
  <c r="P324" i="14" s="1"/>
  <c r="P325" i="14" s="1"/>
  <c r="P326" i="14" s="1"/>
  <c r="P327" i="14" s="1"/>
  <c r="P328" i="14" s="1"/>
  <c r="P329" i="14" s="1"/>
  <c r="P330" i="14" s="1"/>
  <c r="P331" i="14" s="1"/>
  <c r="P332" i="14" s="1"/>
  <c r="P333" i="14" s="1"/>
  <c r="P334" i="14" s="1"/>
  <c r="P335" i="14" s="1"/>
  <c r="P336" i="14" s="1"/>
  <c r="P337" i="14" s="1"/>
  <c r="P338" i="14" s="1"/>
  <c r="P339" i="14" s="1"/>
  <c r="P340" i="14" s="1"/>
  <c r="P341" i="14" s="1"/>
  <c r="P342" i="14" s="1"/>
  <c r="P343" i="14" s="1"/>
  <c r="P344" i="14" s="1"/>
  <c r="P345" i="14" s="1"/>
  <c r="P346" i="14" s="1"/>
  <c r="P347" i="14" s="1"/>
  <c r="P348" i="14" s="1"/>
  <c r="P349" i="14" s="1"/>
  <c r="P350" i="14" s="1"/>
  <c r="P351" i="14" s="1"/>
  <c r="P352" i="14" s="1"/>
  <c r="P353" i="14" s="1"/>
  <c r="P354" i="14" s="1"/>
  <c r="P355" i="14" s="1"/>
  <c r="P356" i="14" s="1"/>
  <c r="P357" i="14" s="1"/>
  <c r="P358" i="14" s="1"/>
  <c r="P359" i="14" s="1"/>
  <c r="P360" i="14" s="1"/>
  <c r="P361" i="14" s="1"/>
  <c r="P362" i="14" s="1"/>
  <c r="P363" i="14" s="1"/>
  <c r="P364" i="14" s="1"/>
  <c r="P365" i="14" s="1"/>
  <c r="P366" i="14" s="1"/>
  <c r="P367" i="14" s="1"/>
  <c r="P368" i="14" s="1"/>
  <c r="P369" i="14" s="1"/>
  <c r="P370" i="14" s="1"/>
  <c r="P371" i="14" s="1"/>
  <c r="P372" i="14" s="1"/>
  <c r="P373" i="14" s="1"/>
  <c r="P374" i="14" s="1"/>
  <c r="P375" i="14" s="1"/>
  <c r="P376" i="14" s="1"/>
  <c r="P377" i="14" s="1"/>
  <c r="P378" i="14" s="1"/>
  <c r="P379" i="14" s="1"/>
  <c r="P380" i="14" s="1"/>
  <c r="P381" i="14" s="1"/>
  <c r="P382" i="14" s="1"/>
  <c r="P383" i="14" s="1"/>
  <c r="P384" i="14" s="1"/>
  <c r="P385" i="14" s="1"/>
  <c r="P386" i="14" s="1"/>
  <c r="P387" i="14" s="1"/>
  <c r="P388" i="14" s="1"/>
  <c r="P389" i="14" s="1"/>
  <c r="P390" i="14" s="1"/>
  <c r="P391" i="14" s="1"/>
  <c r="P392" i="14" s="1"/>
  <c r="P393" i="14" s="1"/>
  <c r="P394" i="14" s="1"/>
  <c r="P395" i="14" s="1"/>
  <c r="P396" i="14" s="1"/>
  <c r="P397" i="14" s="1"/>
  <c r="P398" i="14" s="1"/>
  <c r="P399" i="14" s="1"/>
  <c r="P400" i="14" s="1"/>
  <c r="P401" i="14" s="1"/>
  <c r="P402" i="14" s="1"/>
  <c r="P403" i="14" s="1"/>
  <c r="P404" i="14" s="1"/>
  <c r="P405" i="14" s="1"/>
  <c r="P406" i="14" s="1"/>
  <c r="P407" i="14" s="1"/>
  <c r="P408" i="14" s="1"/>
  <c r="P409" i="14" s="1"/>
  <c r="P410" i="14" s="1"/>
  <c r="P411" i="14" s="1"/>
  <c r="P412" i="14" s="1"/>
  <c r="P413" i="14" s="1"/>
  <c r="P414" i="14" s="1"/>
  <c r="P415" i="14" s="1"/>
  <c r="P416" i="14" s="1"/>
  <c r="P417" i="14" s="1"/>
  <c r="P418" i="14" s="1"/>
  <c r="P419" i="14" s="1"/>
  <c r="P420" i="14" s="1"/>
  <c r="P421" i="14" s="1"/>
  <c r="P422" i="14" s="1"/>
  <c r="P423" i="14" s="1"/>
  <c r="P424" i="14" s="1"/>
  <c r="P425" i="14" s="1"/>
  <c r="P426" i="14" s="1"/>
  <c r="P427" i="14" s="1"/>
  <c r="P428" i="14" s="1"/>
  <c r="P429" i="14" s="1"/>
  <c r="P430" i="14" s="1"/>
  <c r="P431" i="14" s="1"/>
  <c r="P432" i="14" s="1"/>
  <c r="P433" i="14" s="1"/>
  <c r="P434" i="14" s="1"/>
  <c r="P435" i="14" s="1"/>
  <c r="P436" i="14" s="1"/>
  <c r="P437" i="14" s="1"/>
  <c r="P438" i="14" s="1"/>
  <c r="P439" i="14" s="1"/>
  <c r="P440" i="14" s="1"/>
  <c r="P441" i="14" s="1"/>
  <c r="P442" i="14" s="1"/>
  <c r="P443" i="14" s="1"/>
  <c r="P444" i="14" s="1"/>
  <c r="P445" i="14" s="1"/>
  <c r="P446" i="14" s="1"/>
  <c r="P447" i="14" s="1"/>
  <c r="P448" i="14" s="1"/>
  <c r="P449" i="14" s="1"/>
  <c r="P450" i="14" s="1"/>
  <c r="P451" i="14" s="1"/>
  <c r="P452" i="14" s="1"/>
  <c r="P453" i="14" s="1"/>
  <c r="P454" i="14" s="1"/>
  <c r="P455" i="14" s="1"/>
  <c r="P456" i="14" s="1"/>
  <c r="P457" i="14" s="1"/>
  <c r="P458" i="14" s="1"/>
  <c r="P459" i="14" s="1"/>
  <c r="P460" i="14" s="1"/>
  <c r="P461" i="14" s="1"/>
  <c r="P462" i="14" s="1"/>
  <c r="P463" i="14" s="1"/>
  <c r="P464" i="14" s="1"/>
  <c r="P465" i="14" s="1"/>
  <c r="P466" i="14" s="1"/>
  <c r="P467" i="14" s="1"/>
  <c r="P468" i="14" s="1"/>
  <c r="P469" i="14" s="1"/>
  <c r="P470" i="14" s="1"/>
  <c r="P471" i="14" s="1"/>
  <c r="P472" i="14" s="1"/>
  <c r="P473" i="14" s="1"/>
  <c r="P474" i="14" s="1"/>
  <c r="P475" i="14" s="1"/>
  <c r="P476" i="14" s="1"/>
  <c r="P477" i="14" s="1"/>
  <c r="P478" i="14" s="1"/>
  <c r="P479" i="14" s="1"/>
  <c r="P480" i="14" s="1"/>
  <c r="P481" i="14" s="1"/>
  <c r="P482" i="14" s="1"/>
  <c r="P483" i="14" s="1"/>
  <c r="P484" i="14" s="1"/>
  <c r="P485" i="14" s="1"/>
  <c r="P486" i="14" s="1"/>
  <c r="P487" i="14" s="1"/>
  <c r="P488" i="14" s="1"/>
  <c r="P489" i="14" s="1"/>
  <c r="P490" i="14" s="1"/>
  <c r="P491" i="14" s="1"/>
  <c r="P492" i="14" s="1"/>
  <c r="P493" i="14" s="1"/>
  <c r="P494" i="14" s="1"/>
  <c r="P495" i="14" s="1"/>
  <c r="P496" i="14" s="1"/>
  <c r="P497" i="14" s="1"/>
  <c r="P498" i="14" s="1"/>
  <c r="P499" i="14" s="1"/>
  <c r="P500" i="14" s="1"/>
  <c r="P501" i="14" s="1"/>
  <c r="P502" i="14" s="1"/>
  <c r="P503" i="14" s="1"/>
  <c r="P504" i="14" s="1"/>
  <c r="P505" i="14" s="1"/>
  <c r="P506" i="14" s="1"/>
  <c r="P507" i="14" s="1"/>
  <c r="P508" i="14" s="1"/>
  <c r="P509" i="14" s="1"/>
  <c r="P510" i="14" s="1"/>
  <c r="P511" i="14" s="1"/>
  <c r="P512" i="14" s="1"/>
  <c r="P513" i="14" s="1"/>
  <c r="P514" i="14" s="1"/>
  <c r="P515" i="14" s="1"/>
  <c r="P516" i="14" s="1"/>
  <c r="P517" i="14" s="1"/>
  <c r="P518" i="14" s="1"/>
  <c r="P519" i="14" s="1"/>
  <c r="P520" i="14" s="1"/>
  <c r="P521" i="14" s="1"/>
  <c r="P522" i="14" s="1"/>
  <c r="P523" i="14" s="1"/>
  <c r="P524" i="14" s="1"/>
  <c r="P525" i="14" s="1"/>
  <c r="P526" i="14" s="1"/>
  <c r="P527" i="14" s="1"/>
  <c r="P528" i="14" s="1"/>
  <c r="P529" i="14" s="1"/>
  <c r="P530" i="14" s="1"/>
  <c r="P531" i="14" s="1"/>
  <c r="P532" i="14" s="1"/>
  <c r="P533" i="14" s="1"/>
  <c r="P534" i="14" s="1"/>
  <c r="P535" i="14" s="1"/>
  <c r="P536" i="14" s="1"/>
  <c r="P537" i="14" s="1"/>
  <c r="P538" i="14" s="1"/>
  <c r="P539" i="14" s="1"/>
  <c r="P540" i="14" s="1"/>
  <c r="P541" i="14" s="1"/>
  <c r="P542" i="14" s="1"/>
  <c r="P543" i="14" s="1"/>
  <c r="P544" i="14" s="1"/>
  <c r="P545" i="14" s="1"/>
  <c r="P546" i="14" s="1"/>
  <c r="P547" i="14" s="1"/>
  <c r="P548" i="14" s="1"/>
  <c r="P549" i="14" s="1"/>
  <c r="P550" i="14" s="1"/>
  <c r="P551" i="14" s="1"/>
  <c r="P552" i="14" s="1"/>
  <c r="P553" i="14" s="1"/>
  <c r="P554" i="14" s="1"/>
  <c r="P555" i="14" s="1"/>
  <c r="P556" i="14" s="1"/>
  <c r="P557" i="14" s="1"/>
  <c r="P558" i="14" s="1"/>
  <c r="P559" i="14" s="1"/>
  <c r="P560" i="14" s="1"/>
  <c r="P561" i="14" s="1"/>
  <c r="P562" i="14" s="1"/>
  <c r="P563" i="14" s="1"/>
  <c r="P564" i="14" s="1"/>
  <c r="P565" i="14" s="1"/>
  <c r="P566" i="14" s="1"/>
  <c r="P567" i="14" s="1"/>
  <c r="P568" i="14" s="1"/>
  <c r="P569" i="14" s="1"/>
  <c r="P570" i="14" s="1"/>
  <c r="P571" i="14" s="1"/>
  <c r="P572" i="14" s="1"/>
  <c r="P573" i="14" s="1"/>
  <c r="P574" i="14" s="1"/>
  <c r="P575" i="14" s="1"/>
  <c r="P576" i="14" s="1"/>
  <c r="P577" i="14" s="1"/>
  <c r="P578" i="14" s="1"/>
  <c r="P579" i="14" s="1"/>
  <c r="P580" i="14" s="1"/>
  <c r="P581" i="14" s="1"/>
  <c r="P582" i="14" s="1"/>
  <c r="P583" i="14" s="1"/>
  <c r="P584" i="14" s="1"/>
  <c r="P585" i="14" s="1"/>
  <c r="P586" i="14" s="1"/>
  <c r="P587" i="14" s="1"/>
  <c r="P588" i="14" s="1"/>
  <c r="P589" i="14" s="1"/>
  <c r="P590" i="14" s="1"/>
  <c r="P591" i="14" s="1"/>
  <c r="P592" i="14" s="1"/>
  <c r="P593" i="14" s="1"/>
  <c r="P594" i="14" s="1"/>
  <c r="P595" i="14" s="1"/>
  <c r="P596" i="14" s="1"/>
  <c r="P597" i="14" s="1"/>
  <c r="P598" i="14" s="1"/>
  <c r="P599" i="14" s="1"/>
  <c r="P600" i="14" s="1"/>
  <c r="P601" i="14" s="1"/>
  <c r="P602" i="14" s="1"/>
  <c r="P603" i="14" s="1"/>
  <c r="P604" i="14" s="1"/>
  <c r="P605" i="14" s="1"/>
  <c r="P606" i="14" s="1"/>
  <c r="P607" i="14" s="1"/>
  <c r="P608" i="14" s="1"/>
  <c r="P609" i="14" s="1"/>
  <c r="P610" i="14" s="1"/>
  <c r="P611" i="14" s="1"/>
  <c r="P612" i="14" s="1"/>
  <c r="P613" i="14" s="1"/>
  <c r="P614" i="14" s="1"/>
  <c r="P615" i="14" s="1"/>
  <c r="P616" i="14" s="1"/>
  <c r="P617" i="14" s="1"/>
  <c r="P618" i="14" s="1"/>
  <c r="P619" i="14" s="1"/>
  <c r="P620" i="14" s="1"/>
  <c r="P621" i="14" s="1"/>
  <c r="P622" i="14" s="1"/>
  <c r="P623" i="14" s="1"/>
  <c r="P624" i="14" s="1"/>
  <c r="P625" i="14" s="1"/>
  <c r="P626" i="14" s="1"/>
  <c r="P627" i="14" s="1"/>
  <c r="P628" i="14" s="1"/>
  <c r="P629" i="14" s="1"/>
  <c r="P630" i="14" s="1"/>
  <c r="P631" i="14" s="1"/>
  <c r="P632" i="14" s="1"/>
  <c r="P633" i="14" s="1"/>
  <c r="P634" i="14" s="1"/>
  <c r="P635" i="14" s="1"/>
  <c r="P636" i="14" s="1"/>
  <c r="P637" i="14" s="1"/>
  <c r="P638" i="14" s="1"/>
  <c r="P639" i="14" s="1"/>
  <c r="P640" i="14" s="1"/>
  <c r="P641" i="14" s="1"/>
  <c r="P642" i="14" s="1"/>
  <c r="P643" i="14" s="1"/>
  <c r="P644" i="14" s="1"/>
  <c r="P645" i="14" s="1"/>
  <c r="P646" i="14" s="1"/>
  <c r="P647" i="14" s="1"/>
  <c r="P648" i="14" s="1"/>
  <c r="P649" i="14" s="1"/>
  <c r="P650" i="14" s="1"/>
  <c r="P651" i="14" s="1"/>
  <c r="P652" i="14" s="1"/>
  <c r="P653" i="14" s="1"/>
  <c r="P654" i="14" s="1"/>
  <c r="P655" i="14" s="1"/>
  <c r="P656" i="14" s="1"/>
  <c r="P657" i="14" s="1"/>
  <c r="P658" i="14" s="1"/>
  <c r="P659" i="14" s="1"/>
  <c r="P660" i="14" s="1"/>
  <c r="P661" i="14" s="1"/>
  <c r="P662" i="14" s="1"/>
  <c r="P663" i="14" s="1"/>
  <c r="P664" i="14" s="1"/>
  <c r="P665" i="14" s="1"/>
  <c r="P666" i="14" s="1"/>
  <c r="P667" i="14" s="1"/>
  <c r="P668" i="14" s="1"/>
  <c r="P669" i="14" s="1"/>
  <c r="P670" i="14" s="1"/>
  <c r="P671" i="14" s="1"/>
  <c r="P672" i="14" s="1"/>
  <c r="P673" i="14" s="1"/>
  <c r="P674" i="14" s="1"/>
  <c r="P675" i="14" s="1"/>
  <c r="P676" i="14" s="1"/>
  <c r="P677" i="14" s="1"/>
  <c r="P678" i="14" s="1"/>
  <c r="P679" i="14" s="1"/>
  <c r="P680" i="14" s="1"/>
  <c r="P681" i="14" s="1"/>
  <c r="P682" i="14" s="1"/>
  <c r="P683" i="14" s="1"/>
  <c r="P684" i="14" s="1"/>
  <c r="P685" i="14" s="1"/>
  <c r="P686" i="14" s="1"/>
  <c r="P687" i="14" s="1"/>
  <c r="P688" i="14" s="1"/>
  <c r="P689" i="14" s="1"/>
  <c r="P690" i="14" s="1"/>
  <c r="P691" i="14" s="1"/>
  <c r="P692" i="14" s="1"/>
  <c r="P693" i="14" s="1"/>
  <c r="P694" i="14" s="1"/>
  <c r="P695" i="14" s="1"/>
  <c r="P696" i="14" s="1"/>
  <c r="P697" i="14" s="1"/>
  <c r="P698" i="14" s="1"/>
  <c r="P699" i="14" s="1"/>
  <c r="P700" i="14" s="1"/>
  <c r="P701" i="14" s="1"/>
  <c r="P702" i="14" s="1"/>
  <c r="P703" i="14" s="1"/>
  <c r="P704" i="14" s="1"/>
  <c r="P705" i="14" s="1"/>
  <c r="P706" i="14" s="1"/>
  <c r="P707" i="14" s="1"/>
  <c r="P708" i="14" s="1"/>
  <c r="P709" i="14" s="1"/>
  <c r="P710" i="14" s="1"/>
  <c r="P711" i="14" s="1"/>
  <c r="P712" i="14" s="1"/>
  <c r="P713" i="14" s="1"/>
  <c r="P714" i="14" s="1"/>
  <c r="P715" i="14" s="1"/>
  <c r="P716" i="14" s="1"/>
  <c r="P717" i="14" s="1"/>
  <c r="P718" i="14" s="1"/>
  <c r="P719" i="14" s="1"/>
  <c r="P720" i="14" s="1"/>
  <c r="P721" i="14" s="1"/>
  <c r="P722" i="14" s="1"/>
  <c r="P723" i="14" s="1"/>
  <c r="P724" i="14" s="1"/>
  <c r="P725" i="14" s="1"/>
  <c r="P726" i="14" s="1"/>
  <c r="P727" i="14" s="1"/>
  <c r="P728" i="14" s="1"/>
  <c r="P729" i="14" s="1"/>
  <c r="P730" i="14" s="1"/>
  <c r="P731" i="14" s="1"/>
  <c r="P732" i="14" s="1"/>
  <c r="P733" i="14" s="1"/>
  <c r="P734" i="14" s="1"/>
  <c r="P735" i="14" s="1"/>
  <c r="P736" i="14" s="1"/>
  <c r="P737" i="14" s="1"/>
  <c r="P738" i="14" s="1"/>
  <c r="P739" i="14" s="1"/>
  <c r="P740" i="14" s="1"/>
  <c r="P741" i="14" s="1"/>
  <c r="P742" i="14" s="1"/>
  <c r="P743" i="14" s="1"/>
  <c r="P744" i="14" s="1"/>
  <c r="P745" i="14" s="1"/>
  <c r="P746" i="14" s="1"/>
  <c r="P747" i="14" s="1"/>
  <c r="P748" i="14" s="1"/>
  <c r="P749" i="14" s="1"/>
  <c r="P750" i="14" s="1"/>
  <c r="P751" i="14" s="1"/>
  <c r="P752" i="14" s="1"/>
  <c r="P753" i="14" s="1"/>
  <c r="P754" i="14" s="1"/>
  <c r="P755" i="14" s="1"/>
  <c r="P756" i="14" s="1"/>
  <c r="P757" i="14" s="1"/>
  <c r="P758" i="14" s="1"/>
  <c r="P759" i="14" s="1"/>
  <c r="P760" i="14" s="1"/>
  <c r="P761" i="14" s="1"/>
  <c r="P762" i="14" s="1"/>
  <c r="P763" i="14" s="1"/>
  <c r="P764" i="14" s="1"/>
  <c r="P765" i="14" s="1"/>
  <c r="P766" i="14" s="1"/>
  <c r="P767" i="14" s="1"/>
  <c r="P768" i="14" s="1"/>
  <c r="P769" i="14" s="1"/>
  <c r="P770" i="14" s="1"/>
  <c r="P771" i="14" s="1"/>
  <c r="P772" i="14" s="1"/>
  <c r="P773" i="14" s="1"/>
  <c r="P774" i="14" s="1"/>
  <c r="P775" i="14" s="1"/>
  <c r="P776" i="14" s="1"/>
  <c r="P777" i="14" s="1"/>
  <c r="P778" i="14" s="1"/>
  <c r="P779" i="14" s="1"/>
  <c r="P780" i="14" s="1"/>
  <c r="P781" i="14" s="1"/>
  <c r="P782" i="14" s="1"/>
  <c r="P783" i="14" s="1"/>
  <c r="P784" i="14" s="1"/>
  <c r="P785" i="14" s="1"/>
  <c r="P786" i="14" s="1"/>
  <c r="P787" i="14" s="1"/>
  <c r="P788" i="14" s="1"/>
  <c r="P789" i="14" s="1"/>
  <c r="P790" i="14" s="1"/>
  <c r="P791" i="14" s="1"/>
  <c r="P792" i="14" s="1"/>
  <c r="P793" i="14" s="1"/>
  <c r="P794" i="14" s="1"/>
  <c r="P795" i="14" s="1"/>
  <c r="P796" i="14" s="1"/>
  <c r="P797" i="14" s="1"/>
  <c r="P798" i="14" s="1"/>
  <c r="P799" i="14" s="1"/>
  <c r="P800" i="14" s="1"/>
  <c r="P801" i="14" s="1"/>
  <c r="P802" i="14" s="1"/>
  <c r="P803" i="14" s="1"/>
  <c r="P804" i="14" s="1"/>
  <c r="P805" i="14" s="1"/>
  <c r="P806" i="14" s="1"/>
  <c r="P807" i="14" s="1"/>
  <c r="P808" i="14" s="1"/>
  <c r="P809" i="14" s="1"/>
  <c r="P810" i="14" s="1"/>
  <c r="P811" i="14" s="1"/>
  <c r="P812" i="14" s="1"/>
  <c r="P813" i="14" s="1"/>
  <c r="P814" i="14" s="1"/>
  <c r="P815" i="14" s="1"/>
  <c r="P816" i="14" s="1"/>
  <c r="P817" i="14" s="1"/>
  <c r="P818" i="14" s="1"/>
  <c r="P819" i="14" s="1"/>
  <c r="P820" i="14" s="1"/>
  <c r="P821" i="14" s="1"/>
  <c r="P822" i="14" s="1"/>
  <c r="P823" i="14" s="1"/>
  <c r="P824" i="14" s="1"/>
  <c r="P825" i="14" s="1"/>
  <c r="P826" i="14" s="1"/>
  <c r="P827" i="14" s="1"/>
  <c r="P828" i="14" s="1"/>
  <c r="P829" i="14" s="1"/>
  <c r="P830" i="14" s="1"/>
  <c r="P831" i="14" s="1"/>
  <c r="P832" i="14" s="1"/>
  <c r="P833" i="14" s="1"/>
  <c r="P834" i="14" s="1"/>
  <c r="P835" i="14" s="1"/>
  <c r="P836" i="14" s="1"/>
  <c r="P837" i="14" s="1"/>
  <c r="P838" i="14" s="1"/>
  <c r="P839" i="14" s="1"/>
  <c r="P840" i="14" s="1"/>
  <c r="P841" i="14" s="1"/>
  <c r="P842" i="14" s="1"/>
  <c r="P843" i="14" s="1"/>
  <c r="P844" i="14" s="1"/>
  <c r="P845" i="14" s="1"/>
  <c r="P846" i="14" s="1"/>
  <c r="P847" i="14" s="1"/>
  <c r="P848" i="14" s="1"/>
  <c r="P849" i="14" s="1"/>
  <c r="P850" i="14" s="1"/>
  <c r="P851" i="14" s="1"/>
  <c r="P852" i="14" s="1"/>
  <c r="P853" i="14" s="1"/>
  <c r="P854" i="14" s="1"/>
  <c r="P855" i="14" s="1"/>
  <c r="P856" i="14" s="1"/>
  <c r="P857" i="14" s="1"/>
  <c r="P858" i="14" s="1"/>
  <c r="P859" i="14" s="1"/>
  <c r="P860" i="14" s="1"/>
  <c r="P861" i="14" s="1"/>
  <c r="P862" i="14" s="1"/>
  <c r="P863" i="14" s="1"/>
  <c r="P864" i="14" s="1"/>
  <c r="P865" i="14" s="1"/>
  <c r="P866" i="14" s="1"/>
  <c r="P867" i="14" s="1"/>
  <c r="P868" i="14" s="1"/>
  <c r="P869" i="14" s="1"/>
  <c r="P870" i="14" s="1"/>
  <c r="P871" i="14" s="1"/>
  <c r="P872" i="14" s="1"/>
  <c r="P873" i="14" s="1"/>
  <c r="P874" i="14" s="1"/>
  <c r="P875" i="14" s="1"/>
  <c r="P876" i="14" s="1"/>
  <c r="P877" i="14" s="1"/>
  <c r="P878" i="14" s="1"/>
  <c r="P879" i="14" s="1"/>
  <c r="P880" i="14" s="1"/>
  <c r="P881" i="14" s="1"/>
  <c r="P882" i="14" s="1"/>
  <c r="P883" i="14" s="1"/>
  <c r="P884" i="14" s="1"/>
  <c r="P885" i="14" s="1"/>
  <c r="P886" i="14" s="1"/>
  <c r="P887" i="14" s="1"/>
  <c r="P888" i="14" s="1"/>
  <c r="P889" i="14" s="1"/>
  <c r="P890" i="14" s="1"/>
  <c r="P891" i="14" s="1"/>
  <c r="P892" i="14" s="1"/>
  <c r="P893" i="14" s="1"/>
  <c r="P894" i="14" s="1"/>
  <c r="P895" i="14" s="1"/>
  <c r="P896" i="14" s="1"/>
  <c r="P897" i="14" s="1"/>
  <c r="P898" i="14" s="1"/>
  <c r="P899" i="14" s="1"/>
  <c r="P900" i="14" s="1"/>
  <c r="P901" i="14" s="1"/>
  <c r="P902" i="14" s="1"/>
  <c r="P903" i="14" s="1"/>
  <c r="P904" i="14" s="1"/>
  <c r="P905" i="14" s="1"/>
  <c r="P906" i="14" s="1"/>
  <c r="P907" i="14" s="1"/>
  <c r="P908" i="14" s="1"/>
  <c r="P909" i="14" s="1"/>
  <c r="P910" i="14" s="1"/>
  <c r="P911" i="14" s="1"/>
  <c r="P912" i="14" s="1"/>
  <c r="P913" i="14" s="1"/>
  <c r="P914" i="14" s="1"/>
  <c r="P915" i="14" s="1"/>
  <c r="P916" i="14" s="1"/>
  <c r="P917" i="14" s="1"/>
  <c r="P918" i="14" s="1"/>
  <c r="P919" i="14" s="1"/>
  <c r="P920" i="14" s="1"/>
  <c r="P921" i="14" s="1"/>
  <c r="P922" i="14" s="1"/>
  <c r="P923" i="14" s="1"/>
  <c r="P924" i="14" s="1"/>
  <c r="P925" i="14" s="1"/>
  <c r="P926" i="14" s="1"/>
  <c r="P927" i="14" s="1"/>
  <c r="P928" i="14" s="1"/>
  <c r="P929" i="14" s="1"/>
  <c r="P930" i="14" s="1"/>
  <c r="P931" i="14" s="1"/>
  <c r="P932" i="14" s="1"/>
  <c r="P933" i="14" s="1"/>
  <c r="P934" i="14" s="1"/>
  <c r="P935" i="14" s="1"/>
  <c r="P936" i="14" s="1"/>
  <c r="P937" i="14" s="1"/>
  <c r="P938" i="14" s="1"/>
  <c r="P939" i="14" s="1"/>
  <c r="P940" i="14" s="1"/>
  <c r="P941" i="14" s="1"/>
  <c r="P942" i="14" s="1"/>
  <c r="P943" i="14" s="1"/>
  <c r="P944" i="14" s="1"/>
  <c r="P945" i="14" s="1"/>
  <c r="P946" i="14" s="1"/>
  <c r="P947" i="14" s="1"/>
  <c r="P948" i="14" s="1"/>
  <c r="P949" i="14" s="1"/>
  <c r="P950" i="14" s="1"/>
  <c r="P951" i="14" s="1"/>
  <c r="P952" i="14" s="1"/>
  <c r="P953" i="14" s="1"/>
  <c r="P954" i="14" s="1"/>
  <c r="P955" i="14" s="1"/>
  <c r="P956" i="14" s="1"/>
  <c r="P957" i="14" s="1"/>
  <c r="P958" i="14" s="1"/>
  <c r="P959" i="14" s="1"/>
  <c r="P960" i="14" s="1"/>
  <c r="P961" i="14" s="1"/>
  <c r="P962" i="14" s="1"/>
  <c r="P963" i="14" s="1"/>
  <c r="P964" i="14" s="1"/>
  <c r="P965" i="14" s="1"/>
  <c r="P966" i="14" s="1"/>
  <c r="P967" i="14" s="1"/>
  <c r="P968" i="14" s="1"/>
  <c r="P969" i="14" s="1"/>
  <c r="P970" i="14" s="1"/>
  <c r="P971" i="14" s="1"/>
  <c r="P972" i="14" s="1"/>
  <c r="P973" i="14" s="1"/>
  <c r="P974" i="14" s="1"/>
  <c r="P975" i="14" s="1"/>
  <c r="P976" i="14" s="1"/>
  <c r="P977" i="14" s="1"/>
  <c r="P978" i="14" s="1"/>
  <c r="P979" i="14" s="1"/>
  <c r="P980" i="14" s="1"/>
  <c r="P981" i="14" s="1"/>
  <c r="P982" i="14" s="1"/>
  <c r="P983" i="14" s="1"/>
  <c r="P984" i="14" s="1"/>
  <c r="P985" i="14" s="1"/>
  <c r="P986" i="14" s="1"/>
  <c r="P987" i="14" s="1"/>
  <c r="P988" i="14" s="1"/>
  <c r="P989" i="14" s="1"/>
  <c r="P990" i="14" s="1"/>
  <c r="P991" i="14" s="1"/>
  <c r="P992" i="14" s="1"/>
  <c r="P993" i="14" s="1"/>
  <c r="P994" i="14" s="1"/>
  <c r="P995" i="14" s="1"/>
  <c r="P996" i="14" s="1"/>
  <c r="P997" i="14" s="1"/>
  <c r="P998" i="14" s="1"/>
  <c r="P999" i="14" s="1"/>
  <c r="P1000" i="14" s="1"/>
  <c r="P1001" i="14" s="1"/>
  <c r="P1002" i="14" s="1"/>
  <c r="P1003" i="14" s="1"/>
  <c r="P1004" i="14" s="1"/>
  <c r="P1005" i="14" s="1"/>
  <c r="P1006" i="14" s="1"/>
  <c r="P1007" i="14" s="1"/>
  <c r="P1008" i="14" s="1"/>
  <c r="P1009" i="14" s="1"/>
  <c r="P1010" i="14" s="1"/>
  <c r="P1011" i="14" s="1"/>
  <c r="P1012" i="14" s="1"/>
  <c r="P1013" i="14" s="1"/>
  <c r="P1014" i="14" s="1"/>
  <c r="P1015" i="14" s="1"/>
  <c r="P1016" i="14" s="1"/>
  <c r="P1017" i="14" s="1"/>
  <c r="P1018" i="14" s="1"/>
  <c r="P1019" i="14" s="1"/>
  <c r="P1020" i="14" s="1"/>
  <c r="P1021" i="14" s="1"/>
  <c r="P1022" i="14" s="1"/>
  <c r="P1023" i="14" s="1"/>
  <c r="P1024" i="14" s="1"/>
  <c r="P1025" i="14" s="1"/>
  <c r="P1026" i="14" s="1"/>
  <c r="P1027" i="14" s="1"/>
  <c r="P1028" i="14" s="1"/>
  <c r="P1029" i="14" s="1"/>
  <c r="P1030" i="14" s="1"/>
  <c r="P1031" i="14" s="1"/>
  <c r="P1032" i="14" s="1"/>
  <c r="P1033" i="14" s="1"/>
  <c r="P1034" i="14" s="1"/>
  <c r="P1035" i="14" s="1"/>
  <c r="P1036" i="14" s="1"/>
  <c r="P1037" i="14" s="1"/>
  <c r="P1038" i="14" s="1"/>
  <c r="P1039" i="14" s="1"/>
  <c r="P1040" i="14" s="1"/>
  <c r="P1041" i="14" s="1"/>
  <c r="P1042" i="14" s="1"/>
  <c r="P1043" i="14" s="1"/>
  <c r="P1044" i="14" s="1"/>
  <c r="P1045" i="14" s="1"/>
  <c r="P1046" i="14" s="1"/>
  <c r="P1047" i="14" s="1"/>
  <c r="P1048" i="14" s="1"/>
  <c r="P1049" i="14" s="1"/>
  <c r="P1050" i="14" s="1"/>
  <c r="P1051" i="14" s="1"/>
  <c r="P1052" i="14" s="1"/>
  <c r="P1053" i="14" s="1"/>
  <c r="P1054" i="14" s="1"/>
  <c r="P1055" i="14" s="1"/>
  <c r="P1056" i="14" s="1"/>
  <c r="P1057" i="14" s="1"/>
  <c r="P1058" i="14" s="1"/>
  <c r="P1059" i="14" s="1"/>
  <c r="P1060" i="14" s="1"/>
  <c r="P1061" i="14" s="1"/>
  <c r="P1062" i="14" s="1"/>
  <c r="P1063" i="14" s="1"/>
  <c r="P1064" i="14" s="1"/>
  <c r="P1065" i="14" s="1"/>
  <c r="P1066" i="14" s="1"/>
  <c r="P1067" i="14" s="1"/>
  <c r="P1068" i="14" s="1"/>
  <c r="P1069" i="14" s="1"/>
  <c r="P1070" i="14" s="1"/>
  <c r="P1071" i="14" s="1"/>
  <c r="P1072" i="14" s="1"/>
  <c r="P1073" i="14" s="1"/>
  <c r="P1074" i="14" s="1"/>
  <c r="P1075" i="14" s="1"/>
  <c r="P1076" i="14" s="1"/>
  <c r="P1077" i="14" s="1"/>
  <c r="P1078" i="14" s="1"/>
  <c r="P1079" i="14" s="1"/>
  <c r="P1080" i="14" s="1"/>
  <c r="P1081" i="14" s="1"/>
  <c r="P1082" i="14" s="1"/>
  <c r="P1083" i="14" s="1"/>
  <c r="P1084" i="14" s="1"/>
  <c r="P1085" i="14" s="1"/>
  <c r="P1086" i="14" s="1"/>
  <c r="P1087" i="14" s="1"/>
  <c r="P1088" i="14" s="1"/>
  <c r="P1089" i="14" s="1"/>
  <c r="P1090" i="14" s="1"/>
  <c r="P1091" i="14" s="1"/>
  <c r="P1092" i="14" s="1"/>
  <c r="P1093" i="14" s="1"/>
  <c r="P1094" i="14" s="1"/>
  <c r="P1095" i="14" s="1"/>
  <c r="P1096" i="14" s="1"/>
  <c r="P1097" i="14" s="1"/>
  <c r="P1098" i="14" s="1"/>
  <c r="P1099" i="14" s="1"/>
  <c r="P1100" i="14" s="1"/>
  <c r="P1101" i="14" s="1"/>
  <c r="P1102" i="14" s="1"/>
  <c r="P1103" i="14" s="1"/>
  <c r="P1104" i="14" s="1"/>
  <c r="P1105" i="14" s="1"/>
  <c r="P1106" i="14" s="1"/>
  <c r="P1107" i="14" s="1"/>
  <c r="P1108" i="14" s="1"/>
  <c r="P1109" i="14" s="1"/>
  <c r="P1110" i="14" s="1"/>
  <c r="P1111" i="14" s="1"/>
  <c r="P1112" i="14" s="1"/>
  <c r="P1113" i="14" s="1"/>
  <c r="P1114" i="14" s="1"/>
  <c r="P1115" i="14" s="1"/>
  <c r="P1116" i="14" s="1"/>
  <c r="P1117" i="14" s="1"/>
  <c r="P1118" i="14" s="1"/>
  <c r="P1119" i="14" s="1"/>
  <c r="P1120" i="14" s="1"/>
  <c r="P1121" i="14" s="1"/>
  <c r="P1122" i="14" s="1"/>
  <c r="P1123" i="14" s="1"/>
  <c r="P1124" i="14" s="1"/>
  <c r="P1125" i="14" s="1"/>
  <c r="P1126" i="14" s="1"/>
  <c r="P1127" i="14" s="1"/>
  <c r="P1128" i="14" s="1"/>
  <c r="P1129" i="14" s="1"/>
  <c r="P1130" i="14" s="1"/>
  <c r="P1131" i="14" s="1"/>
  <c r="P1132" i="14" s="1"/>
  <c r="P1133" i="14" s="1"/>
  <c r="P1134" i="14" s="1"/>
  <c r="P1135" i="14" s="1"/>
  <c r="P1136" i="14" s="1"/>
  <c r="P1137" i="14" s="1"/>
  <c r="P1138" i="14" s="1"/>
  <c r="P1139" i="14" s="1"/>
  <c r="P1140" i="14" s="1"/>
  <c r="P1141" i="14" s="1"/>
  <c r="P1142" i="14" s="1"/>
  <c r="P1143" i="14" s="1"/>
  <c r="P1144" i="14" s="1"/>
  <c r="P1145" i="14" s="1"/>
  <c r="P1146" i="14" s="1"/>
  <c r="P1147" i="14" s="1"/>
  <c r="P1148" i="14" s="1"/>
  <c r="P1149" i="14" s="1"/>
  <c r="P1150" i="14" s="1"/>
  <c r="P1151" i="14" s="1"/>
  <c r="P1152" i="14" s="1"/>
  <c r="P1153" i="14" s="1"/>
  <c r="P1154" i="14" s="1"/>
  <c r="P1155" i="14" s="1"/>
  <c r="P1156" i="14" s="1"/>
  <c r="P1157" i="14" s="1"/>
  <c r="P1158" i="14" s="1"/>
  <c r="P1159" i="14" s="1"/>
  <c r="P1160" i="14" s="1"/>
  <c r="P1161" i="14" s="1"/>
  <c r="P1162" i="14" s="1"/>
  <c r="P1163" i="14" s="1"/>
  <c r="P1164" i="14" s="1"/>
  <c r="P1165" i="14" s="1"/>
  <c r="P1166" i="14" s="1"/>
  <c r="P1167" i="14" s="1"/>
  <c r="P1168" i="14" s="1"/>
  <c r="P1169" i="14" s="1"/>
  <c r="P1170" i="14" s="1"/>
  <c r="P1171" i="14" s="1"/>
  <c r="P1172" i="14" s="1"/>
  <c r="P1173" i="14" s="1"/>
  <c r="P1174" i="14" s="1"/>
  <c r="P1175" i="14" s="1"/>
  <c r="P1176" i="14" s="1"/>
  <c r="P1177" i="14" s="1"/>
  <c r="P1178" i="14" s="1"/>
  <c r="P1179" i="14" s="1"/>
  <c r="P1180" i="14" s="1"/>
  <c r="P1181" i="14" s="1"/>
  <c r="P1182" i="14" s="1"/>
  <c r="P1183" i="14" s="1"/>
  <c r="P1184" i="14" s="1"/>
  <c r="P1185" i="14" s="1"/>
  <c r="P1186" i="14" s="1"/>
  <c r="P1187" i="14" s="1"/>
  <c r="P1188" i="14" s="1"/>
  <c r="P1189" i="14" s="1"/>
  <c r="P1190" i="14" s="1"/>
  <c r="P1191" i="14" s="1"/>
  <c r="P1192" i="14" s="1"/>
  <c r="P1193" i="14" s="1"/>
  <c r="P1194" i="14" s="1"/>
  <c r="P1195" i="14" s="1"/>
  <c r="P1196" i="14" s="1"/>
  <c r="P1197" i="14" s="1"/>
  <c r="P1198" i="14" s="1"/>
  <c r="P1199" i="14" s="1"/>
  <c r="P1200" i="14" s="1"/>
  <c r="P1201" i="14" s="1"/>
  <c r="P1202" i="14" s="1"/>
  <c r="P1203" i="14" s="1"/>
  <c r="P1204" i="14" s="1"/>
  <c r="P1205" i="14" s="1"/>
  <c r="P1206" i="14" s="1"/>
  <c r="P1207" i="14" s="1"/>
  <c r="P1208" i="14" s="1"/>
  <c r="P1209" i="14" s="1"/>
  <c r="P1210" i="14" s="1"/>
  <c r="P1211" i="14" s="1"/>
  <c r="P1212" i="14" s="1"/>
  <c r="P1213" i="14" s="1"/>
  <c r="P1214" i="14" s="1"/>
  <c r="P1215" i="14" s="1"/>
  <c r="P1216" i="14" s="1"/>
  <c r="P1217" i="14" s="1"/>
  <c r="P1218" i="14" s="1"/>
  <c r="P1219" i="14" s="1"/>
  <c r="P1220" i="14" s="1"/>
  <c r="P1221" i="14" s="1"/>
  <c r="P1222" i="14" s="1"/>
  <c r="P1223" i="14" s="1"/>
  <c r="P1224" i="14" s="1"/>
  <c r="P1225" i="14" s="1"/>
  <c r="P1226" i="14" s="1"/>
  <c r="R5" i="8"/>
  <c r="AF30" i="8"/>
  <c r="AF31" i="8"/>
  <c r="AF32" i="8"/>
  <c r="AF33" i="8"/>
  <c r="AF34" i="8"/>
  <c r="AF35" i="8"/>
  <c r="AF36" i="8"/>
  <c r="AF37" i="8"/>
  <c r="AF38" i="8"/>
  <c r="AF39" i="8"/>
  <c r="AF40" i="8"/>
  <c r="AF41" i="8"/>
  <c r="AF42" i="8"/>
  <c r="AF43" i="8"/>
  <c r="AF44" i="8"/>
  <c r="AF45" i="8"/>
  <c r="AF46" i="8"/>
  <c r="AF47" i="8"/>
  <c r="AF48" i="8"/>
  <c r="AF49" i="8"/>
  <c r="AF50" i="8"/>
  <c r="AF51" i="8"/>
  <c r="AF52" i="8"/>
  <c r="AF53" i="8"/>
  <c r="T3" i="20"/>
  <c r="T4" i="20"/>
  <c r="O4" i="20"/>
  <c r="O3" i="20"/>
  <c r="Y5" i="8"/>
  <c r="Y6" i="8"/>
  <c r="Y7" i="8"/>
  <c r="Y8" i="8"/>
  <c r="Y9" i="8"/>
  <c r="Y10" i="8"/>
  <c r="Y11" i="8"/>
  <c r="Y12" i="8"/>
  <c r="Y13" i="8"/>
  <c r="Y14" i="8"/>
  <c r="Y15" i="8"/>
  <c r="Y16" i="8"/>
  <c r="Y17" i="8"/>
  <c r="Y18" i="8"/>
  <c r="Y19" i="8"/>
  <c r="Y20" i="8"/>
  <c r="Y21" i="8"/>
  <c r="Y22" i="8"/>
  <c r="Y23" i="8"/>
  <c r="Y24" i="8"/>
  <c r="Y25" i="8"/>
  <c r="Y26" i="8"/>
  <c r="Y27" i="8"/>
  <c r="Y28" i="8"/>
  <c r="Y29" i="8"/>
  <c r="Y30" i="8"/>
  <c r="Y31" i="8"/>
  <c r="Y32" i="8"/>
  <c r="Y33" i="8"/>
  <c r="Y34" i="8"/>
  <c r="Y35" i="8"/>
  <c r="Y36" i="8"/>
  <c r="Y37" i="8"/>
  <c r="Y38" i="8"/>
  <c r="Y39" i="8"/>
  <c r="Y40" i="8"/>
  <c r="Y41" i="8"/>
  <c r="Y42" i="8"/>
  <c r="Y43" i="8"/>
  <c r="Y44" i="8"/>
  <c r="Y45" i="8"/>
  <c r="Y46" i="8"/>
  <c r="Y47" i="8"/>
  <c r="Y48" i="8"/>
  <c r="Y49" i="8"/>
  <c r="Y50" i="8"/>
  <c r="Y51" i="8"/>
  <c r="Y52" i="8"/>
  <c r="Y53" i="8"/>
  <c r="Y54" i="8"/>
  <c r="Y55" i="8"/>
  <c r="Y56" i="8"/>
  <c r="Y57" i="8"/>
  <c r="Y58" i="8"/>
  <c r="Y59" i="8"/>
  <c r="Y60" i="8"/>
  <c r="Y61" i="8"/>
  <c r="Y62" i="8"/>
  <c r="Y63" i="8"/>
  <c r="Y64" i="8"/>
  <c r="Y65" i="8"/>
  <c r="Y66" i="8"/>
  <c r="Y67" i="8"/>
  <c r="Y68" i="8"/>
  <c r="Y69" i="8"/>
  <c r="Y70" i="8"/>
  <c r="Y71" i="8"/>
  <c r="Y72" i="8"/>
  <c r="Y73" i="8"/>
  <c r="Y74" i="8"/>
  <c r="Y75" i="8"/>
  <c r="Y76" i="8"/>
  <c r="Y77" i="8"/>
  <c r="Y78" i="8"/>
  <c r="Y79" i="8"/>
  <c r="Y80" i="8"/>
  <c r="Y81" i="8"/>
  <c r="Y82" i="8"/>
  <c r="Y83" i="8"/>
  <c r="Y84" i="8"/>
  <c r="Y85" i="8"/>
  <c r="Y86" i="8"/>
  <c r="Y87" i="8"/>
  <c r="Y88" i="8"/>
  <c r="Y89" i="8"/>
  <c r="Y90" i="8"/>
  <c r="Y91" i="8"/>
  <c r="Y92" i="8"/>
  <c r="Y93" i="8"/>
  <c r="Y94" i="8"/>
  <c r="Y95" i="8"/>
  <c r="Y96" i="8"/>
  <c r="Y97" i="8"/>
  <c r="Y98" i="8"/>
  <c r="Y99" i="8"/>
  <c r="Y100" i="8"/>
  <c r="Y101" i="8"/>
  <c r="Y102" i="8"/>
  <c r="Y103" i="8"/>
  <c r="Y104" i="8"/>
  <c r="Y105" i="8"/>
  <c r="Y106" i="8"/>
  <c r="Y107" i="8"/>
  <c r="Y108" i="8"/>
  <c r="Y109" i="8"/>
  <c r="Y110" i="8"/>
  <c r="Y111" i="8"/>
  <c r="Y112" i="8"/>
  <c r="Y113" i="8"/>
  <c r="Y114" i="8"/>
  <c r="Y115" i="8"/>
  <c r="Y116" i="8"/>
  <c r="Y117" i="8"/>
  <c r="Y118" i="8"/>
  <c r="Y119" i="8"/>
  <c r="Y120" i="8"/>
  <c r="Y121" i="8"/>
  <c r="Y122" i="8"/>
  <c r="Y123" i="8"/>
  <c r="Y124" i="8"/>
  <c r="Y125" i="8"/>
  <c r="Y126" i="8"/>
  <c r="Y127" i="8"/>
  <c r="Y128" i="8"/>
  <c r="Y129" i="8"/>
  <c r="Y130" i="8"/>
  <c r="Y131" i="8"/>
  <c r="Y132" i="8"/>
  <c r="Y133" i="8"/>
  <c r="Y134" i="8"/>
  <c r="Y135" i="8"/>
  <c r="Y136" i="8"/>
  <c r="Y137" i="8"/>
  <c r="Y138" i="8"/>
  <c r="Y139" i="8"/>
  <c r="Y140" i="8"/>
  <c r="Y141" i="8"/>
  <c r="Y142" i="8"/>
  <c r="Y143" i="8"/>
  <c r="Y144" i="8"/>
  <c r="Y145" i="8"/>
  <c r="Y146" i="8"/>
  <c r="Y147" i="8"/>
  <c r="Y148" i="8"/>
  <c r="Y149" i="8"/>
  <c r="Y150" i="8"/>
  <c r="Y151" i="8"/>
  <c r="Y152" i="8"/>
  <c r="Y153" i="8"/>
  <c r="Y154" i="8"/>
  <c r="Y155" i="8"/>
  <c r="Y156" i="8"/>
  <c r="Y157" i="8"/>
  <c r="Y158" i="8"/>
  <c r="Y159" i="8"/>
  <c r="Y160" i="8"/>
  <c r="Y161" i="8"/>
  <c r="Y162" i="8"/>
  <c r="Y163" i="8"/>
  <c r="Y164" i="8"/>
  <c r="Y165" i="8"/>
  <c r="Y166" i="8"/>
  <c r="Y167" i="8"/>
  <c r="Y168" i="8"/>
  <c r="Y169" i="8"/>
  <c r="Y170" i="8"/>
  <c r="Y171" i="8"/>
  <c r="Y172" i="8"/>
  <c r="Y173" i="8"/>
  <c r="Y174" i="8"/>
  <c r="Y175" i="8"/>
  <c r="Y176" i="8"/>
  <c r="Y177" i="8"/>
  <c r="Y178" i="8"/>
  <c r="Y179" i="8"/>
  <c r="Y180" i="8"/>
  <c r="Y181" i="8"/>
  <c r="Y182" i="8"/>
  <c r="Y183" i="8"/>
  <c r="Y184" i="8"/>
  <c r="Y185" i="8"/>
  <c r="Y186" i="8"/>
  <c r="Y187" i="8"/>
  <c r="Y188" i="8"/>
  <c r="Y189" i="8"/>
  <c r="Y190" i="8"/>
  <c r="Y191" i="8"/>
  <c r="Y192" i="8"/>
  <c r="Y193" i="8"/>
  <c r="Y194" i="8"/>
  <c r="Y195" i="8"/>
  <c r="Y196" i="8"/>
  <c r="Y197" i="8"/>
  <c r="Y198" i="8"/>
  <c r="Y199" i="8"/>
  <c r="Y200" i="8"/>
  <c r="Z4" i="8"/>
  <c r="A6" i="8"/>
  <c r="AS6" i="8" l="1"/>
  <c r="AP22" i="8"/>
  <c r="AQ25" i="8"/>
  <c r="AQ17" i="8"/>
  <c r="AP26" i="8"/>
  <c r="AR11" i="8"/>
  <c r="AR10" i="8"/>
  <c r="AP9" i="8"/>
  <c r="AQ8" i="8"/>
  <c r="AQ20" i="8"/>
  <c r="AP10" i="8"/>
  <c r="AQ12" i="8"/>
  <c r="AQ19" i="8"/>
  <c r="AP13" i="8"/>
  <c r="AQ11" i="8"/>
  <c r="AQ13" i="8"/>
  <c r="AQ27" i="8"/>
  <c r="AQ24" i="8"/>
  <c r="AR22" i="8"/>
  <c r="AQ23" i="8"/>
  <c r="AR14" i="8"/>
  <c r="AQ14" i="8"/>
  <c r="AR21" i="8"/>
  <c r="AR24" i="8"/>
  <c r="AR19" i="8"/>
  <c r="AR18" i="8"/>
  <c r="AR9" i="8"/>
  <c r="AR12" i="8"/>
  <c r="AQ9" i="8"/>
  <c r="AP27" i="8"/>
  <c r="AP18" i="8"/>
  <c r="AP25" i="8"/>
  <c r="AR15" i="8"/>
  <c r="AP21" i="8"/>
  <c r="AP24" i="8"/>
  <c r="AQ21" i="8"/>
  <c r="AP16" i="8"/>
  <c r="AP15" i="8"/>
  <c r="AP23" i="8"/>
  <c r="AQ16" i="8"/>
  <c r="AQ26" i="8"/>
  <c r="AQ15" i="8"/>
  <c r="AQ18" i="8"/>
  <c r="AR25" i="8"/>
  <c r="AP14" i="8"/>
  <c r="AR16" i="8"/>
  <c r="AR8" i="8"/>
  <c r="AP19" i="8"/>
  <c r="AP17" i="8"/>
  <c r="AP20" i="8"/>
  <c r="AP11" i="8"/>
  <c r="AR23" i="8"/>
  <c r="AP12" i="8"/>
  <c r="AQ22" i="8"/>
  <c r="AQ10" i="8"/>
  <c r="AR27" i="8"/>
  <c r="AR13" i="8"/>
  <c r="AR26" i="8"/>
  <c r="AP8" i="8"/>
  <c r="AR17" i="8"/>
  <c r="AR20" i="8"/>
  <c r="AD4" i="8"/>
  <c r="N4" i="8" s="1"/>
  <c r="AX20" i="17" l="1"/>
  <c r="AU20" i="17"/>
  <c r="AR20" i="17"/>
  <c r="AP20" i="17"/>
  <c r="AY18" i="17"/>
  <c r="N63" i="17"/>
  <c r="AR71" i="17"/>
  <c r="T72" i="17"/>
  <c r="AW69" i="17"/>
  <c r="AT69" i="17"/>
  <c r="AQ69" i="17"/>
  <c r="AQ67" i="17" l="1"/>
  <c r="Z1" i="22"/>
  <c r="W30" i="8"/>
  <c r="W31" i="8"/>
  <c r="W32" i="8"/>
  <c r="W33" i="8"/>
  <c r="W34" i="8"/>
  <c r="W35" i="8"/>
  <c r="W36" i="8"/>
  <c r="W37" i="8"/>
  <c r="W38" i="8"/>
  <c r="W39" i="8"/>
  <c r="W40" i="8"/>
  <c r="W41" i="8"/>
  <c r="W42" i="8"/>
  <c r="W43" i="8"/>
  <c r="W44" i="8"/>
  <c r="W45" i="8"/>
  <c r="W46" i="8"/>
  <c r="W47" i="8"/>
  <c r="W48" i="8"/>
  <c r="W49" i="8"/>
  <c r="W50" i="8"/>
  <c r="W51" i="8"/>
  <c r="W52" i="8"/>
  <c r="W53" i="8"/>
  <c r="S30" i="8"/>
  <c r="S31" i="8"/>
  <c r="S32" i="8"/>
  <c r="S33" i="8"/>
  <c r="S34" i="8"/>
  <c r="S35" i="8"/>
  <c r="S36" i="8"/>
  <c r="S37" i="8"/>
  <c r="S38" i="8"/>
  <c r="S39" i="8"/>
  <c r="S40" i="8"/>
  <c r="S41" i="8"/>
  <c r="S42" i="8"/>
  <c r="S43" i="8"/>
  <c r="S44" i="8"/>
  <c r="S45" i="8"/>
  <c r="S46" i="8"/>
  <c r="S47" i="8"/>
  <c r="S48" i="8"/>
  <c r="S49" i="8"/>
  <c r="S50" i="8"/>
  <c r="S51" i="8"/>
  <c r="S52" i="8"/>
  <c r="S53" i="8"/>
  <c r="V2" i="22" l="1"/>
  <c r="C22" i="22" s="1"/>
  <c r="AA1" i="22"/>
  <c r="V30" i="8"/>
  <c r="V31" i="8"/>
  <c r="V32" i="8"/>
  <c r="V33" i="8"/>
  <c r="V34" i="8"/>
  <c r="V35" i="8"/>
  <c r="V36" i="8"/>
  <c r="V37" i="8"/>
  <c r="V38" i="8"/>
  <c r="V39" i="8"/>
  <c r="V40" i="8"/>
  <c r="V41" i="8"/>
  <c r="V42" i="8"/>
  <c r="V43" i="8"/>
  <c r="V44" i="8"/>
  <c r="V45" i="8"/>
  <c r="V46" i="8"/>
  <c r="V47" i="8"/>
  <c r="V48" i="8"/>
  <c r="V49" i="8"/>
  <c r="V50" i="8"/>
  <c r="V51" i="8"/>
  <c r="V52" i="8"/>
  <c r="V53" i="8"/>
  <c r="X30" i="8"/>
  <c r="AA30" i="8" s="1"/>
  <c r="X31" i="8"/>
  <c r="AA31" i="8" s="1"/>
  <c r="X32" i="8"/>
  <c r="AA32" i="8" s="1"/>
  <c r="X33" i="8"/>
  <c r="AA33" i="8" s="1"/>
  <c r="X34" i="8"/>
  <c r="AA34" i="8" s="1"/>
  <c r="X35" i="8"/>
  <c r="AA35" i="8" s="1"/>
  <c r="X36" i="8"/>
  <c r="AA36" i="8" s="1"/>
  <c r="X37" i="8"/>
  <c r="AA37" i="8" s="1"/>
  <c r="X38" i="8"/>
  <c r="AA38" i="8" s="1"/>
  <c r="X39" i="8"/>
  <c r="AA39" i="8" s="1"/>
  <c r="X40" i="8"/>
  <c r="AA40" i="8" s="1"/>
  <c r="X41" i="8"/>
  <c r="AA41" i="8" s="1"/>
  <c r="X42" i="8"/>
  <c r="AA42" i="8" s="1"/>
  <c r="X43" i="8"/>
  <c r="AA43" i="8" s="1"/>
  <c r="X44" i="8"/>
  <c r="AA44" i="8" s="1"/>
  <c r="X45" i="8"/>
  <c r="AA45" i="8" s="1"/>
  <c r="X46" i="8"/>
  <c r="AA46" i="8" s="1"/>
  <c r="X47" i="8"/>
  <c r="AA47" i="8" s="1"/>
  <c r="X48" i="8"/>
  <c r="AA48" i="8" s="1"/>
  <c r="X49" i="8"/>
  <c r="AA49" i="8" s="1"/>
  <c r="X50" i="8"/>
  <c r="AA50" i="8" s="1"/>
  <c r="X51" i="8"/>
  <c r="AA51" i="8" s="1"/>
  <c r="X52" i="8"/>
  <c r="AA52" i="8" s="1"/>
  <c r="X53" i="8"/>
  <c r="AA53" i="8" s="1"/>
  <c r="X54" i="8"/>
  <c r="X55" i="8"/>
  <c r="X56" i="8"/>
  <c r="X57" i="8"/>
  <c r="X58" i="8"/>
  <c r="X59" i="8"/>
  <c r="X60" i="8"/>
  <c r="X61" i="8"/>
  <c r="X62" i="8"/>
  <c r="X63" i="8"/>
  <c r="X64" i="8"/>
  <c r="X65" i="8"/>
  <c r="X66" i="8"/>
  <c r="X67" i="8"/>
  <c r="X68" i="8"/>
  <c r="X69" i="8"/>
  <c r="X70" i="8"/>
  <c r="X71" i="8"/>
  <c r="X72" i="8"/>
  <c r="X73" i="8"/>
  <c r="X74" i="8"/>
  <c r="X75" i="8"/>
  <c r="X76" i="8"/>
  <c r="X77" i="8"/>
  <c r="X78" i="8"/>
  <c r="X79" i="8"/>
  <c r="X80" i="8"/>
  <c r="X81" i="8"/>
  <c r="X82" i="8"/>
  <c r="X83" i="8"/>
  <c r="X84" i="8"/>
  <c r="X85" i="8"/>
  <c r="X86" i="8"/>
  <c r="X87" i="8"/>
  <c r="X88" i="8"/>
  <c r="X89" i="8"/>
  <c r="X90" i="8"/>
  <c r="X91" i="8"/>
  <c r="X92" i="8"/>
  <c r="X93" i="8"/>
  <c r="X94" i="8"/>
  <c r="X95" i="8"/>
  <c r="X96" i="8"/>
  <c r="X97" i="8"/>
  <c r="X98" i="8"/>
  <c r="X99" i="8"/>
  <c r="X100" i="8"/>
  <c r="X101" i="8"/>
  <c r="X102" i="8"/>
  <c r="X103" i="8"/>
  <c r="X104" i="8"/>
  <c r="X105" i="8"/>
  <c r="X106" i="8"/>
  <c r="X107" i="8"/>
  <c r="X108" i="8"/>
  <c r="X109" i="8"/>
  <c r="X110" i="8"/>
  <c r="X111" i="8"/>
  <c r="X112" i="8"/>
  <c r="X113" i="8"/>
  <c r="X114" i="8"/>
  <c r="X115" i="8"/>
  <c r="X116" i="8"/>
  <c r="X117" i="8"/>
  <c r="X118" i="8"/>
  <c r="X119" i="8"/>
  <c r="X120" i="8"/>
  <c r="X121" i="8"/>
  <c r="X122" i="8"/>
  <c r="X123" i="8"/>
  <c r="X124" i="8"/>
  <c r="X125" i="8"/>
  <c r="X126" i="8"/>
  <c r="X127" i="8"/>
  <c r="X128" i="8"/>
  <c r="X129" i="8"/>
  <c r="X130" i="8"/>
  <c r="X131" i="8"/>
  <c r="X132" i="8"/>
  <c r="X133" i="8"/>
  <c r="X134" i="8"/>
  <c r="X135" i="8"/>
  <c r="X136" i="8"/>
  <c r="X137" i="8"/>
  <c r="X138" i="8"/>
  <c r="X139" i="8"/>
  <c r="X140" i="8"/>
  <c r="X141" i="8"/>
  <c r="X142" i="8"/>
  <c r="X143" i="8"/>
  <c r="X144" i="8"/>
  <c r="X145" i="8"/>
  <c r="X146" i="8"/>
  <c r="X147" i="8"/>
  <c r="X148" i="8"/>
  <c r="X149" i="8"/>
  <c r="X150" i="8"/>
  <c r="X151" i="8"/>
  <c r="X152" i="8"/>
  <c r="X153" i="8"/>
  <c r="X154" i="8"/>
  <c r="X155" i="8"/>
  <c r="X156" i="8"/>
  <c r="X157" i="8"/>
  <c r="X158" i="8"/>
  <c r="X159" i="8"/>
  <c r="X160" i="8"/>
  <c r="X161" i="8"/>
  <c r="X162" i="8"/>
  <c r="X163" i="8"/>
  <c r="X164" i="8"/>
  <c r="X165" i="8"/>
  <c r="X166" i="8"/>
  <c r="X167" i="8"/>
  <c r="X168" i="8"/>
  <c r="X169" i="8"/>
  <c r="X170" i="8"/>
  <c r="X171" i="8"/>
  <c r="X172" i="8"/>
  <c r="X173" i="8"/>
  <c r="X174" i="8"/>
  <c r="X175" i="8"/>
  <c r="X176" i="8"/>
  <c r="X177" i="8"/>
  <c r="X178" i="8"/>
  <c r="X179" i="8"/>
  <c r="X180" i="8"/>
  <c r="X181" i="8"/>
  <c r="X182" i="8"/>
  <c r="X183" i="8"/>
  <c r="X184" i="8"/>
  <c r="X185" i="8"/>
  <c r="X186" i="8"/>
  <c r="X187" i="8"/>
  <c r="X188" i="8"/>
  <c r="X189" i="8"/>
  <c r="X190" i="8"/>
  <c r="X191" i="8"/>
  <c r="X192" i="8"/>
  <c r="X193" i="8"/>
  <c r="X194" i="8"/>
  <c r="X195" i="8"/>
  <c r="X196" i="8"/>
  <c r="X197" i="8"/>
  <c r="X198" i="8"/>
  <c r="X199" i="8"/>
  <c r="X200" i="8"/>
  <c r="Q18" i="8"/>
  <c r="V18" i="8" s="1"/>
  <c r="P5" i="8"/>
  <c r="P6" i="8"/>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4" i="8"/>
  <c r="W5" i="8"/>
  <c r="R6" i="8"/>
  <c r="W6" i="8" s="1"/>
  <c r="R7" i="8"/>
  <c r="W7" i="8" s="1"/>
  <c r="R8" i="8"/>
  <c r="W8" i="8" s="1"/>
  <c r="R9" i="8"/>
  <c r="W9" i="8" s="1"/>
  <c r="R10" i="8"/>
  <c r="W10" i="8" s="1"/>
  <c r="R11" i="8"/>
  <c r="W11" i="8" s="1"/>
  <c r="R12" i="8"/>
  <c r="W12" i="8" s="1"/>
  <c r="R13" i="8"/>
  <c r="W13" i="8" s="1"/>
  <c r="R14" i="8"/>
  <c r="W14" i="8" s="1"/>
  <c r="R15" i="8"/>
  <c r="W15" i="8" s="1"/>
  <c r="R16" i="8"/>
  <c r="W16" i="8" s="1"/>
  <c r="R17" i="8"/>
  <c r="W17" i="8" s="1"/>
  <c r="R18" i="8"/>
  <c r="W18" i="8" s="1"/>
  <c r="R19" i="8"/>
  <c r="W19" i="8" s="1"/>
  <c r="R20" i="8"/>
  <c r="W20" i="8" s="1"/>
  <c r="R21" i="8"/>
  <c r="W21" i="8" s="1"/>
  <c r="R22" i="8"/>
  <c r="W22" i="8" s="1"/>
  <c r="R23" i="8"/>
  <c r="W23" i="8" s="1"/>
  <c r="R24" i="8"/>
  <c r="W24" i="8" s="1"/>
  <c r="R25" i="8"/>
  <c r="W25" i="8" s="1"/>
  <c r="R26" i="8"/>
  <c r="W26" i="8" s="1"/>
  <c r="R27" i="8"/>
  <c r="W27" i="8" s="1"/>
  <c r="R28" i="8"/>
  <c r="W28" i="8" s="1"/>
  <c r="R29" i="8"/>
  <c r="W29" i="8" s="1"/>
  <c r="R30" i="8"/>
  <c r="R31" i="8"/>
  <c r="R32" i="8"/>
  <c r="R33" i="8"/>
  <c r="R34" i="8"/>
  <c r="R35" i="8"/>
  <c r="R36" i="8"/>
  <c r="R37" i="8"/>
  <c r="R38" i="8"/>
  <c r="R39" i="8"/>
  <c r="R40" i="8"/>
  <c r="R41" i="8"/>
  <c r="R42" i="8"/>
  <c r="R43" i="8"/>
  <c r="R44" i="8"/>
  <c r="R45" i="8"/>
  <c r="R46" i="8"/>
  <c r="R47" i="8"/>
  <c r="R48" i="8"/>
  <c r="R49" i="8"/>
  <c r="R50" i="8"/>
  <c r="R51" i="8"/>
  <c r="R52" i="8"/>
  <c r="R53" i="8"/>
  <c r="R4" i="8"/>
  <c r="W4" i="8" s="1"/>
  <c r="Q5" i="8"/>
  <c r="V5" i="8" s="1"/>
  <c r="Q6" i="8"/>
  <c r="V6" i="8" s="1"/>
  <c r="Q7" i="8"/>
  <c r="V7" i="8" s="1"/>
  <c r="Q8" i="8"/>
  <c r="V8" i="8" s="1"/>
  <c r="Q9" i="8"/>
  <c r="V9" i="8" s="1"/>
  <c r="Q10" i="8"/>
  <c r="V10" i="8" s="1"/>
  <c r="Q11" i="8"/>
  <c r="V11" i="8" s="1"/>
  <c r="Q12" i="8"/>
  <c r="V12" i="8" s="1"/>
  <c r="Q13" i="8"/>
  <c r="V13" i="8" s="1"/>
  <c r="Q14" i="8"/>
  <c r="V14" i="8" s="1"/>
  <c r="Q15" i="8"/>
  <c r="V15" i="8" s="1"/>
  <c r="Q16" i="8"/>
  <c r="V16" i="8" s="1"/>
  <c r="Q17" i="8"/>
  <c r="V17" i="8" s="1"/>
  <c r="Q19" i="8"/>
  <c r="V19" i="8" s="1"/>
  <c r="Q20" i="8"/>
  <c r="V20" i="8" s="1"/>
  <c r="Q21" i="8"/>
  <c r="V21" i="8" s="1"/>
  <c r="Q22" i="8"/>
  <c r="V22" i="8" s="1"/>
  <c r="Q23" i="8"/>
  <c r="V23" i="8" s="1"/>
  <c r="Q24" i="8"/>
  <c r="V24" i="8" s="1"/>
  <c r="Q25" i="8"/>
  <c r="V25" i="8" s="1"/>
  <c r="Q26" i="8"/>
  <c r="V26" i="8" s="1"/>
  <c r="Q27" i="8"/>
  <c r="V27" i="8" s="1"/>
  <c r="Q28" i="8"/>
  <c r="V28" i="8" s="1"/>
  <c r="Q29" i="8"/>
  <c r="V29" i="8" s="1"/>
  <c r="Q30" i="8"/>
  <c r="Q31" i="8"/>
  <c r="Q32" i="8"/>
  <c r="Q33" i="8"/>
  <c r="Q34" i="8"/>
  <c r="Q35" i="8"/>
  <c r="Q36" i="8"/>
  <c r="Q37" i="8"/>
  <c r="Q38" i="8"/>
  <c r="Q39" i="8"/>
  <c r="Q40" i="8"/>
  <c r="Q41" i="8"/>
  <c r="Q42" i="8"/>
  <c r="Q43" i="8"/>
  <c r="Q44" i="8"/>
  <c r="Q45" i="8"/>
  <c r="Q46" i="8"/>
  <c r="Q47" i="8"/>
  <c r="Q48" i="8"/>
  <c r="Q49" i="8"/>
  <c r="Q50" i="8"/>
  <c r="Q51" i="8"/>
  <c r="Q52" i="8"/>
  <c r="Q53" i="8"/>
  <c r="Q4" i="8"/>
  <c r="V4" i="8" s="1"/>
  <c r="U30" i="8"/>
  <c r="U31" i="8"/>
  <c r="U32" i="8"/>
  <c r="U33" i="8"/>
  <c r="U34" i="8"/>
  <c r="U35" i="8"/>
  <c r="U36" i="8"/>
  <c r="U37" i="8"/>
  <c r="U38" i="8"/>
  <c r="U39" i="8"/>
  <c r="U40" i="8"/>
  <c r="U41" i="8"/>
  <c r="U42" i="8"/>
  <c r="U43" i="8"/>
  <c r="U44" i="8"/>
  <c r="U45" i="8"/>
  <c r="U46" i="8"/>
  <c r="U47" i="8"/>
  <c r="U48" i="8"/>
  <c r="U49" i="8"/>
  <c r="U50" i="8"/>
  <c r="U51" i="8"/>
  <c r="U52" i="8"/>
  <c r="U53" i="8"/>
  <c r="T30" i="8"/>
  <c r="T31" i="8"/>
  <c r="T32" i="8"/>
  <c r="T33" i="8"/>
  <c r="T34" i="8"/>
  <c r="T35" i="8"/>
  <c r="T36" i="8"/>
  <c r="T37" i="8"/>
  <c r="T38" i="8"/>
  <c r="T39" i="8"/>
  <c r="T40" i="8"/>
  <c r="T41" i="8"/>
  <c r="T42" i="8"/>
  <c r="T43" i="8"/>
  <c r="T44" i="8"/>
  <c r="T45" i="8"/>
  <c r="T46" i="8"/>
  <c r="T47" i="8"/>
  <c r="T48" i="8"/>
  <c r="T49" i="8"/>
  <c r="T50" i="8"/>
  <c r="T51" i="8"/>
  <c r="T52" i="8"/>
  <c r="T53" i="8"/>
  <c r="M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4" i="8"/>
  <c r="K30" i="8"/>
  <c r="K31" i="8"/>
  <c r="K32" i="8"/>
  <c r="K33" i="8"/>
  <c r="K34" i="8"/>
  <c r="K35" i="8"/>
  <c r="K36" i="8"/>
  <c r="K37" i="8"/>
  <c r="K38" i="8"/>
  <c r="K39" i="8"/>
  <c r="K40" i="8"/>
  <c r="K41" i="8"/>
  <c r="K42" i="8"/>
  <c r="K43" i="8"/>
  <c r="K44" i="8"/>
  <c r="K45" i="8"/>
  <c r="K46" i="8"/>
  <c r="K47" i="8"/>
  <c r="K48" i="8"/>
  <c r="K49" i="8"/>
  <c r="K50" i="8"/>
  <c r="K51" i="8"/>
  <c r="K52" i="8"/>
  <c r="K53" i="8"/>
  <c r="T70" i="17" l="1"/>
  <c r="U71" i="17"/>
  <c r="AD14" i="8" l="1"/>
  <c r="AD15" i="8"/>
  <c r="N15" i="8" s="1"/>
  <c r="AD16" i="8"/>
  <c r="N16" i="8" s="1"/>
  <c r="AD17" i="8"/>
  <c r="AD18" i="8"/>
  <c r="AD10" i="8"/>
  <c r="AD11" i="8"/>
  <c r="AD12" i="8"/>
  <c r="AD13" i="8"/>
  <c r="N13" i="8" s="1"/>
  <c r="AD19" i="8"/>
  <c r="AD20" i="8"/>
  <c r="AD21" i="8"/>
  <c r="AD6" i="8"/>
  <c r="AD7" i="8"/>
  <c r="AD8" i="8"/>
  <c r="AD9" i="8"/>
  <c r="AF3" i="8"/>
  <c r="AD5" i="8"/>
  <c r="AD22" i="8"/>
  <c r="AD23" i="8"/>
  <c r="AD24" i="8"/>
  <c r="AD25" i="8"/>
  <c r="AD26" i="8"/>
  <c r="AD27" i="8"/>
  <c r="AD28" i="8"/>
  <c r="AD29" i="8"/>
  <c r="AD30" i="8"/>
  <c r="N30" i="8" s="1"/>
  <c r="AD31" i="8"/>
  <c r="N31" i="8" s="1"/>
  <c r="AD32" i="8"/>
  <c r="N32" i="8" s="1"/>
  <c r="AD33" i="8"/>
  <c r="N33" i="8" s="1"/>
  <c r="AD34" i="8"/>
  <c r="N34" i="8" s="1"/>
  <c r="AD35" i="8"/>
  <c r="N35" i="8" s="1"/>
  <c r="AD36" i="8"/>
  <c r="N36" i="8" s="1"/>
  <c r="AD37" i="8"/>
  <c r="N37" i="8" s="1"/>
  <c r="AD38" i="8"/>
  <c r="N38" i="8" s="1"/>
  <c r="AD39" i="8"/>
  <c r="N39" i="8" s="1"/>
  <c r="AD40" i="8"/>
  <c r="N40" i="8" s="1"/>
  <c r="AD41" i="8"/>
  <c r="N41" i="8" s="1"/>
  <c r="AD42" i="8"/>
  <c r="N42" i="8" s="1"/>
  <c r="AD43" i="8"/>
  <c r="N43" i="8" s="1"/>
  <c r="AD44" i="8"/>
  <c r="N44" i="8" s="1"/>
  <c r="AD45" i="8"/>
  <c r="N45" i="8" s="1"/>
  <c r="AD46" i="8"/>
  <c r="N46" i="8" s="1"/>
  <c r="AD47" i="8"/>
  <c r="N47" i="8" s="1"/>
  <c r="AD48" i="8"/>
  <c r="N48" i="8" s="1"/>
  <c r="AD49" i="8"/>
  <c r="N49" i="8" s="1"/>
  <c r="AD50" i="8"/>
  <c r="N50" i="8" s="1"/>
  <c r="AD51" i="8"/>
  <c r="N51" i="8" s="1"/>
  <c r="AD52" i="8"/>
  <c r="N52" i="8" s="1"/>
  <c r="AD53" i="8"/>
  <c r="N53" i="8" s="1"/>
  <c r="AD3" i="8"/>
  <c r="F5" i="8"/>
  <c r="F4" i="8"/>
  <c r="F3" i="8"/>
  <c r="F2" i="8"/>
  <c r="F1" i="8"/>
  <c r="N29" i="8" l="1"/>
  <c r="N28" i="8"/>
  <c r="N22" i="8"/>
  <c r="N27" i="8"/>
  <c r="N26" i="8"/>
  <c r="N25" i="8"/>
  <c r="N24" i="8"/>
  <c r="N23" i="8"/>
  <c r="N21" i="8"/>
  <c r="K2" i="8"/>
  <c r="K1" i="8" s="1"/>
  <c r="N20" i="8"/>
  <c r="N19" i="8"/>
  <c r="N5" i="8"/>
  <c r="N8" i="8"/>
  <c r="N6" i="8"/>
  <c r="N12" i="8"/>
  <c r="N10" i="8"/>
  <c r="N17" i="8"/>
  <c r="N9" i="8"/>
  <c r="N7" i="8"/>
  <c r="N11" i="8"/>
  <c r="N14" i="8"/>
  <c r="N18" i="8"/>
  <c r="R5" i="19"/>
  <c r="R4" i="19"/>
  <c r="R3" i="19"/>
  <c r="U2" i="19"/>
  <c r="K15" i="8" l="1"/>
  <c r="K22" i="8"/>
  <c r="K23" i="8"/>
  <c r="K16" i="8"/>
  <c r="K24" i="8"/>
  <c r="K17" i="8"/>
  <c r="K25" i="8"/>
  <c r="K18" i="8"/>
  <c r="K26" i="8"/>
  <c r="K19" i="8"/>
  <c r="K27" i="8"/>
  <c r="K20" i="8"/>
  <c r="K28" i="8"/>
  <c r="K21" i="8"/>
  <c r="K29" i="8"/>
  <c r="K12" i="8"/>
  <c r="K14" i="8"/>
  <c r="K11" i="8"/>
  <c r="K13" i="8"/>
  <c r="K7" i="8"/>
  <c r="K8" i="8"/>
  <c r="K9" i="8"/>
  <c r="K10" i="8"/>
  <c r="K4" i="8"/>
  <c r="K5" i="8"/>
  <c r="K6" i="8"/>
  <c r="D4" i="20"/>
  <c r="N3" i="20" s="1"/>
  <c r="U1" i="19"/>
  <c r="A7" i="18" l="1"/>
  <c r="A6" i="18"/>
  <c r="C57" i="18"/>
  <c r="C56" i="18"/>
  <c r="H56" i="18" s="1"/>
  <c r="C55" i="18"/>
  <c r="G55" i="18" s="1"/>
  <c r="C54" i="18"/>
  <c r="H54" i="18" s="1"/>
  <c r="C53" i="18"/>
  <c r="C52" i="18"/>
  <c r="H52" i="18" s="1"/>
  <c r="C51" i="18"/>
  <c r="C50" i="18"/>
  <c r="H50" i="18" s="1"/>
  <c r="C49" i="18"/>
  <c r="C48" i="18"/>
  <c r="H48" i="18" s="1"/>
  <c r="C47" i="18"/>
  <c r="I47" i="18" s="1"/>
  <c r="C46" i="18"/>
  <c r="H46" i="18" s="1"/>
  <c r="C45" i="18"/>
  <c r="C44" i="18"/>
  <c r="H44" i="18" s="1"/>
  <c r="C43" i="18"/>
  <c r="C42" i="18"/>
  <c r="H42" i="18" s="1"/>
  <c r="C41" i="18"/>
  <c r="C40" i="18"/>
  <c r="H40" i="18" s="1"/>
  <c r="C39" i="18"/>
  <c r="G39" i="18" s="1"/>
  <c r="C38" i="18"/>
  <c r="H38" i="18" s="1"/>
  <c r="C37" i="18"/>
  <c r="C36" i="18"/>
  <c r="H36" i="18" s="1"/>
  <c r="C35" i="18"/>
  <c r="C34" i="18"/>
  <c r="H34" i="18" s="1"/>
  <c r="C33" i="18"/>
  <c r="C32" i="18"/>
  <c r="C31" i="18"/>
  <c r="H31" i="18" s="1"/>
  <c r="C30" i="18"/>
  <c r="C29" i="18"/>
  <c r="C28" i="18"/>
  <c r="C27" i="18"/>
  <c r="C26" i="18"/>
  <c r="C25" i="18"/>
  <c r="C24" i="18"/>
  <c r="C23" i="18"/>
  <c r="I23" i="18" s="1"/>
  <c r="C22" i="18"/>
  <c r="C21" i="18"/>
  <c r="C20" i="18"/>
  <c r="C19" i="18"/>
  <c r="C18" i="18"/>
  <c r="C17" i="18"/>
  <c r="C16" i="18"/>
  <c r="C15" i="18"/>
  <c r="H15" i="18" s="1"/>
  <c r="C14" i="18"/>
  <c r="C13" i="18"/>
  <c r="C12" i="18"/>
  <c r="C11" i="18"/>
  <c r="C10" i="18"/>
  <c r="C9" i="18"/>
  <c r="I9" i="18" s="1"/>
  <c r="C8" i="18"/>
  <c r="G8" i="18" s="1"/>
  <c r="B6" i="8"/>
  <c r="C6" i="8"/>
  <c r="D6" i="8"/>
  <c r="E6" i="8"/>
  <c r="AT19" i="17"/>
  <c r="AR19" i="17"/>
  <c r="O4" i="17"/>
  <c r="O16" i="17" s="1"/>
  <c r="O5" i="1"/>
  <c r="I31" i="18" l="1"/>
  <c r="I15" i="18"/>
  <c r="G47" i="18"/>
  <c r="G9" i="18"/>
  <c r="C7" i="18"/>
  <c r="B17" i="17"/>
  <c r="T55" i="19"/>
  <c r="T53" i="19"/>
  <c r="Y53" i="19" s="1"/>
  <c r="T51" i="19"/>
  <c r="Z51" i="19" s="1"/>
  <c r="T49" i="19"/>
  <c r="T47" i="19"/>
  <c r="T45" i="19"/>
  <c r="T43" i="19"/>
  <c r="Z43" i="19" s="1"/>
  <c r="T41" i="19"/>
  <c r="T39" i="19"/>
  <c r="Z39" i="19" s="1"/>
  <c r="T37" i="19"/>
  <c r="T35" i="19"/>
  <c r="Z35" i="19" s="1"/>
  <c r="T33" i="19"/>
  <c r="T31" i="19"/>
  <c r="Z31" i="19" s="1"/>
  <c r="T29" i="19"/>
  <c r="T27" i="19"/>
  <c r="Z27" i="19" s="1"/>
  <c r="T25" i="19"/>
  <c r="T23" i="19"/>
  <c r="T21" i="19"/>
  <c r="T19" i="19"/>
  <c r="T17" i="19"/>
  <c r="Z17" i="19" s="1"/>
  <c r="T15" i="19"/>
  <c r="T13" i="19"/>
  <c r="Z13" i="19" s="1"/>
  <c r="T11" i="19"/>
  <c r="T9" i="19"/>
  <c r="Z9" i="19" s="1"/>
  <c r="T56" i="19"/>
  <c r="Z56" i="19" s="1"/>
  <c r="T54" i="19"/>
  <c r="Z54" i="19" s="1"/>
  <c r="T52" i="19"/>
  <c r="Z52" i="19" s="1"/>
  <c r="T50" i="19"/>
  <c r="Z50" i="19" s="1"/>
  <c r="T48" i="19"/>
  <c r="Z48" i="19" s="1"/>
  <c r="T46" i="19"/>
  <c r="T44" i="19"/>
  <c r="Z44" i="19" s="1"/>
  <c r="T42" i="19"/>
  <c r="Z42" i="19" s="1"/>
  <c r="T40" i="19"/>
  <c r="T38" i="19"/>
  <c r="Z38" i="19" s="1"/>
  <c r="T36" i="19"/>
  <c r="Z36" i="19" s="1"/>
  <c r="T34" i="19"/>
  <c r="Z34" i="19" s="1"/>
  <c r="T32" i="19"/>
  <c r="Z32" i="19" s="1"/>
  <c r="T30" i="19"/>
  <c r="Z30" i="19" s="1"/>
  <c r="T28" i="19"/>
  <c r="Z28" i="19" s="1"/>
  <c r="T26" i="19"/>
  <c r="X26" i="19" s="1"/>
  <c r="T24" i="19"/>
  <c r="T22" i="19"/>
  <c r="Z22" i="19" s="1"/>
  <c r="T20" i="19"/>
  <c r="Z20" i="19" s="1"/>
  <c r="T18" i="19"/>
  <c r="Z18" i="19" s="1"/>
  <c r="T16" i="19"/>
  <c r="Z16" i="19" s="1"/>
  <c r="T14" i="19"/>
  <c r="Z14" i="19" s="1"/>
  <c r="T12" i="19"/>
  <c r="Z12" i="19" s="1"/>
  <c r="T10" i="19"/>
  <c r="T8" i="19"/>
  <c r="Z8" i="19" s="1"/>
  <c r="T7" i="19"/>
  <c r="H8" i="18"/>
  <c r="I8" i="18"/>
  <c r="H23" i="18"/>
  <c r="H9" i="18"/>
  <c r="I55" i="18"/>
  <c r="I39" i="18"/>
  <c r="G11" i="18"/>
  <c r="G13" i="18"/>
  <c r="I13" i="18"/>
  <c r="H13" i="18"/>
  <c r="G15" i="18"/>
  <c r="G17" i="18"/>
  <c r="I17" i="18"/>
  <c r="H17" i="18"/>
  <c r="G19" i="18"/>
  <c r="G21" i="18"/>
  <c r="I21" i="18"/>
  <c r="H21" i="18"/>
  <c r="G23" i="18"/>
  <c r="G25" i="18"/>
  <c r="I25" i="18"/>
  <c r="H25" i="18"/>
  <c r="G27" i="18"/>
  <c r="G29" i="18"/>
  <c r="I29" i="18"/>
  <c r="H29" i="18"/>
  <c r="G31" i="18"/>
  <c r="G33" i="18"/>
  <c r="I33" i="18"/>
  <c r="H33" i="18"/>
  <c r="H35" i="18"/>
  <c r="G35" i="18"/>
  <c r="G37" i="18"/>
  <c r="I37" i="18"/>
  <c r="H37" i="18"/>
  <c r="H39" i="18"/>
  <c r="G41" i="18"/>
  <c r="I41" i="18"/>
  <c r="H41" i="18"/>
  <c r="H43" i="18"/>
  <c r="G45" i="18"/>
  <c r="I45" i="18"/>
  <c r="H45" i="18"/>
  <c r="H47" i="18"/>
  <c r="G49" i="18"/>
  <c r="I49" i="18"/>
  <c r="H49" i="18"/>
  <c r="H51" i="18"/>
  <c r="G53" i="18"/>
  <c r="I53" i="18"/>
  <c r="H53" i="18"/>
  <c r="H55" i="18"/>
  <c r="G57" i="18"/>
  <c r="I57" i="18"/>
  <c r="H57" i="18"/>
  <c r="E57" i="18"/>
  <c r="D57" i="18"/>
  <c r="F57" i="18"/>
  <c r="H27" i="18"/>
  <c r="H19" i="18"/>
  <c r="H11" i="18"/>
  <c r="I51" i="18"/>
  <c r="I43" i="18"/>
  <c r="I35" i="18"/>
  <c r="I27" i="18"/>
  <c r="I19" i="18"/>
  <c r="I11" i="18"/>
  <c r="G51" i="18"/>
  <c r="G43" i="18"/>
  <c r="G10" i="18"/>
  <c r="I10" i="18"/>
  <c r="H10" i="18"/>
  <c r="G12" i="18"/>
  <c r="I12" i="18"/>
  <c r="H12" i="18"/>
  <c r="G14" i="18"/>
  <c r="I14" i="18"/>
  <c r="H14" i="18"/>
  <c r="G16" i="18"/>
  <c r="I16" i="18"/>
  <c r="H16" i="18"/>
  <c r="G18" i="18"/>
  <c r="I18" i="18"/>
  <c r="H18" i="18"/>
  <c r="G20" i="18"/>
  <c r="I20" i="18"/>
  <c r="H20" i="18"/>
  <c r="G22" i="18"/>
  <c r="I22" i="18"/>
  <c r="H22" i="18"/>
  <c r="G24" i="18"/>
  <c r="I24" i="18"/>
  <c r="H24" i="18"/>
  <c r="G26" i="18"/>
  <c r="I26" i="18"/>
  <c r="H26" i="18"/>
  <c r="G28" i="18"/>
  <c r="I28" i="18"/>
  <c r="H28" i="18"/>
  <c r="G30" i="18"/>
  <c r="I30" i="18"/>
  <c r="H30" i="18"/>
  <c r="G32" i="18"/>
  <c r="I32" i="18"/>
  <c r="H32" i="18"/>
  <c r="G34" i="18"/>
  <c r="I34" i="18"/>
  <c r="G36" i="18"/>
  <c r="I36" i="18"/>
  <c r="G38" i="18"/>
  <c r="I38" i="18"/>
  <c r="G40" i="18"/>
  <c r="I40" i="18"/>
  <c r="G42" i="18"/>
  <c r="I42" i="18"/>
  <c r="G44" i="18"/>
  <c r="I44" i="18"/>
  <c r="G46" i="18"/>
  <c r="I46" i="18"/>
  <c r="G48" i="18"/>
  <c r="I48" i="18"/>
  <c r="G50" i="18"/>
  <c r="I50" i="18"/>
  <c r="G52" i="18"/>
  <c r="I52" i="18"/>
  <c r="G54" i="18"/>
  <c r="I54" i="18"/>
  <c r="G56" i="18"/>
  <c r="I56" i="18"/>
  <c r="C67" i="17"/>
  <c r="C65" i="17"/>
  <c r="C63" i="17"/>
  <c r="C61" i="17"/>
  <c r="C59" i="17"/>
  <c r="C57" i="17"/>
  <c r="C55" i="17"/>
  <c r="C53" i="17"/>
  <c r="C51" i="17"/>
  <c r="C49" i="17"/>
  <c r="C47" i="17"/>
  <c r="C45" i="17"/>
  <c r="C43" i="17"/>
  <c r="C41" i="17"/>
  <c r="C39" i="17"/>
  <c r="C37" i="17"/>
  <c r="C35" i="17"/>
  <c r="C33" i="17"/>
  <c r="C31" i="17"/>
  <c r="C29" i="17"/>
  <c r="C27" i="17"/>
  <c r="C25" i="17"/>
  <c r="C23" i="17"/>
  <c r="C21" i="17"/>
  <c r="C68" i="17"/>
  <c r="C66" i="17"/>
  <c r="C64" i="17"/>
  <c r="C62" i="17"/>
  <c r="C60" i="17"/>
  <c r="C58" i="17"/>
  <c r="C56" i="17"/>
  <c r="C54" i="17"/>
  <c r="C52" i="17"/>
  <c r="C50" i="17"/>
  <c r="C48" i="17"/>
  <c r="C46" i="17"/>
  <c r="C44" i="17"/>
  <c r="C42" i="17"/>
  <c r="C40" i="17"/>
  <c r="C38" i="17"/>
  <c r="C36" i="17"/>
  <c r="C34" i="17"/>
  <c r="C32" i="17"/>
  <c r="C30" i="17"/>
  <c r="C28" i="17"/>
  <c r="C26" i="17"/>
  <c r="C24" i="17"/>
  <c r="C22" i="17"/>
  <c r="C20" i="17"/>
  <c r="O19" i="17"/>
  <c r="O17" i="17"/>
  <c r="O20" i="17"/>
  <c r="O18" i="17"/>
  <c r="O63" i="17"/>
  <c r="O23" i="17"/>
  <c r="O25" i="17"/>
  <c r="O27" i="17"/>
  <c r="O30" i="17"/>
  <c r="O34" i="17"/>
  <c r="O38" i="17"/>
  <c r="O42" i="17"/>
  <c r="O21" i="17"/>
  <c r="O22" i="17"/>
  <c r="C19" i="17"/>
  <c r="O24" i="17"/>
  <c r="O26" i="17"/>
  <c r="O28" i="17"/>
  <c r="O32" i="17"/>
  <c r="O36" i="17"/>
  <c r="O40" i="17"/>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19" i="1"/>
  <c r="AG14" i="1"/>
  <c r="AC14" i="1"/>
  <c r="X14" i="1"/>
  <c r="U11" i="1"/>
  <c r="U12" i="1"/>
  <c r="AM51" i="17" l="1"/>
  <c r="AV67" i="17"/>
  <c r="B18" i="17"/>
  <c r="Z53" i="19"/>
  <c r="Y56" i="19"/>
  <c r="X55" i="19"/>
  <c r="X24" i="19"/>
  <c r="Y23" i="19"/>
  <c r="X16" i="19"/>
  <c r="X49" i="19"/>
  <c r="Y15" i="19"/>
  <c r="Y35" i="19"/>
  <c r="Z19" i="19"/>
  <c r="X40" i="19"/>
  <c r="X39" i="19"/>
  <c r="X20" i="19"/>
  <c r="X19" i="19"/>
  <c r="Y8" i="19"/>
  <c r="Y55" i="19"/>
  <c r="Y54" i="19"/>
  <c r="X38" i="19"/>
  <c r="X53" i="19"/>
  <c r="Y36" i="19"/>
  <c r="Y38" i="19"/>
  <c r="X52" i="19"/>
  <c r="Y51" i="19"/>
  <c r="Z55" i="19"/>
  <c r="X51" i="19"/>
  <c r="Y39" i="19"/>
  <c r="X8" i="19"/>
  <c r="Y18" i="19"/>
  <c r="X56" i="19"/>
  <c r="X23" i="19"/>
  <c r="Z23" i="19"/>
  <c r="Z24" i="19"/>
  <c r="Y47" i="19"/>
  <c r="X31" i="19"/>
  <c r="X36" i="19"/>
  <c r="Y43" i="19"/>
  <c r="Y19" i="19"/>
  <c r="X47" i="19"/>
  <c r="Y31" i="19"/>
  <c r="X32" i="19"/>
  <c r="X35" i="19"/>
  <c r="X15" i="19"/>
  <c r="Z15" i="19"/>
  <c r="Y28" i="19"/>
  <c r="Z47" i="19"/>
  <c r="X48" i="19"/>
  <c r="Y52" i="19"/>
  <c r="Y48" i="19"/>
  <c r="Y10" i="19"/>
  <c r="X12" i="19"/>
  <c r="X11" i="19"/>
  <c r="X44" i="19"/>
  <c r="Y11" i="19"/>
  <c r="X27" i="19"/>
  <c r="X45" i="19"/>
  <c r="Y12" i="19"/>
  <c r="Y26" i="19"/>
  <c r="X43" i="19"/>
  <c r="X28" i="19"/>
  <c r="Y44" i="19"/>
  <c r="Y24" i="19"/>
  <c r="Y32" i="19"/>
  <c r="Y27" i="19"/>
  <c r="Z11" i="19"/>
  <c r="Y16" i="19"/>
  <c r="X13" i="19"/>
  <c r="X50" i="19"/>
  <c r="Z41" i="19"/>
  <c r="X54" i="19"/>
  <c r="X46" i="19"/>
  <c r="X30" i="19"/>
  <c r="X7" i="19"/>
  <c r="Z7" i="19"/>
  <c r="Y34" i="19"/>
  <c r="X42" i="19"/>
  <c r="X34" i="19"/>
  <c r="X41" i="19"/>
  <c r="X37" i="19"/>
  <c r="X33" i="19"/>
  <c r="X29" i="19"/>
  <c r="Z25" i="19"/>
  <c r="X21" i="19"/>
  <c r="X17" i="19"/>
  <c r="X9" i="19"/>
  <c r="Z49" i="19"/>
  <c r="Z33" i="19"/>
  <c r="Y49" i="19"/>
  <c r="Y45" i="19"/>
  <c r="Y41" i="19"/>
  <c r="Y37" i="19"/>
  <c r="Y33" i="19"/>
  <c r="Y29" i="19"/>
  <c r="X22" i="19"/>
  <c r="X18" i="19"/>
  <c r="X14" i="19"/>
  <c r="X10" i="19"/>
  <c r="X25" i="19"/>
  <c r="Y25" i="19"/>
  <c r="Y21" i="19"/>
  <c r="Z45" i="19"/>
  <c r="Z37" i="19"/>
  <c r="Z29" i="19"/>
  <c r="Y50" i="19"/>
  <c r="Y42" i="19"/>
  <c r="Y22" i="19"/>
  <c r="Y14" i="19"/>
  <c r="Y20" i="19"/>
  <c r="Y40" i="19"/>
  <c r="Z40" i="19"/>
  <c r="Y17" i="19"/>
  <c r="Y13" i="19"/>
  <c r="Y9" i="19"/>
  <c r="Y7" i="19"/>
  <c r="Y46" i="19"/>
  <c r="Y30" i="19"/>
  <c r="Z21" i="19"/>
  <c r="Z46" i="19"/>
  <c r="Z10" i="19"/>
  <c r="Z26" i="19"/>
  <c r="AM27" i="17"/>
  <c r="AM23" i="17"/>
  <c r="AM25" i="17"/>
  <c r="AM29" i="17"/>
  <c r="O64" i="8"/>
  <c r="O65" i="8"/>
  <c r="O66" i="8"/>
  <c r="O67" i="8"/>
  <c r="O68" i="8"/>
  <c r="O69" i="8"/>
  <c r="O70" i="8"/>
  <c r="O71" i="8"/>
  <c r="O72" i="8"/>
  <c r="O73" i="8"/>
  <c r="O74" i="8"/>
  <c r="O75" i="8"/>
  <c r="O76" i="8"/>
  <c r="O77" i="8"/>
  <c r="O78" i="8"/>
  <c r="O79" i="8"/>
  <c r="O80" i="8"/>
  <c r="O81" i="8"/>
  <c r="O82" i="8"/>
  <c r="O83" i="8"/>
  <c r="O84" i="8"/>
  <c r="O85" i="8"/>
  <c r="O86" i="8"/>
  <c r="O87" i="8"/>
  <c r="O88" i="8"/>
  <c r="O89" i="8"/>
  <c r="O90" i="8"/>
  <c r="O91" i="8"/>
  <c r="O92" i="8"/>
  <c r="O93" i="8"/>
  <c r="O94" i="8"/>
  <c r="O95" i="8"/>
  <c r="O96" i="8"/>
  <c r="O97" i="8"/>
  <c r="O98" i="8"/>
  <c r="O99" i="8"/>
  <c r="O100" i="8"/>
  <c r="O101" i="8"/>
  <c r="O102" i="8"/>
  <c r="O103" i="8"/>
  <c r="O104" i="8"/>
  <c r="O105" i="8"/>
  <c r="O106" i="8"/>
  <c r="O107" i="8"/>
  <c r="O108" i="8"/>
  <c r="O109" i="8"/>
  <c r="O110" i="8"/>
  <c r="O111" i="8"/>
  <c r="O112" i="8"/>
  <c r="O113" i="8"/>
  <c r="O114" i="8"/>
  <c r="O115" i="8"/>
  <c r="O116" i="8"/>
  <c r="O117" i="8"/>
  <c r="O118" i="8"/>
  <c r="O119" i="8"/>
  <c r="O120" i="8"/>
  <c r="O121" i="8"/>
  <c r="O122" i="8"/>
  <c r="O123" i="8"/>
  <c r="O124" i="8"/>
  <c r="O125" i="8"/>
  <c r="O126" i="8"/>
  <c r="O127" i="8"/>
  <c r="O128" i="8"/>
  <c r="O129" i="8"/>
  <c r="O130" i="8"/>
  <c r="O131" i="8"/>
  <c r="O132" i="8"/>
  <c r="O133" i="8"/>
  <c r="O134" i="8"/>
  <c r="O135" i="8"/>
  <c r="O136" i="8"/>
  <c r="O137" i="8"/>
  <c r="O138" i="8"/>
  <c r="O139" i="8"/>
  <c r="O140" i="8"/>
  <c r="O141" i="8"/>
  <c r="O142" i="8"/>
  <c r="O143" i="8"/>
  <c r="O144" i="8"/>
  <c r="O145" i="8"/>
  <c r="O146" i="8"/>
  <c r="O147" i="8"/>
  <c r="O148" i="8"/>
  <c r="O149" i="8"/>
  <c r="O150" i="8"/>
  <c r="O151" i="8"/>
  <c r="O152" i="8"/>
  <c r="O153" i="8"/>
  <c r="O154" i="8"/>
  <c r="O155" i="8"/>
  <c r="O156" i="8"/>
  <c r="O157" i="8"/>
  <c r="O158" i="8"/>
  <c r="O159" i="8"/>
  <c r="O160" i="8"/>
  <c r="O161" i="8"/>
  <c r="O162" i="8"/>
  <c r="O163" i="8"/>
  <c r="O164" i="8"/>
  <c r="O165" i="8"/>
  <c r="O166" i="8"/>
  <c r="O167" i="8"/>
  <c r="O168" i="8"/>
  <c r="O169" i="8"/>
  <c r="O170" i="8"/>
  <c r="O171" i="8"/>
  <c r="O172" i="8"/>
  <c r="O173" i="8"/>
  <c r="O174" i="8"/>
  <c r="O175" i="8"/>
  <c r="O176" i="8"/>
  <c r="O177" i="8"/>
  <c r="O178" i="8"/>
  <c r="O179" i="8"/>
  <c r="O180" i="8"/>
  <c r="O181" i="8"/>
  <c r="O182" i="8"/>
  <c r="O183" i="8"/>
  <c r="O184" i="8"/>
  <c r="O185" i="8"/>
  <c r="O186" i="8"/>
  <c r="O187" i="8"/>
  <c r="O188" i="8"/>
  <c r="O189" i="8"/>
  <c r="O190" i="8"/>
  <c r="O191" i="8"/>
  <c r="O192" i="8"/>
  <c r="O193" i="8"/>
  <c r="O194" i="8"/>
  <c r="O195" i="8"/>
  <c r="O196" i="8"/>
  <c r="O197" i="8"/>
  <c r="O198" i="8"/>
  <c r="O199" i="8"/>
  <c r="O200"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N186" i="8"/>
  <c r="N187" i="8"/>
  <c r="N188" i="8"/>
  <c r="N189" i="8"/>
  <c r="N190" i="8"/>
  <c r="N191" i="8"/>
  <c r="N192" i="8"/>
  <c r="N193" i="8"/>
  <c r="N194" i="8"/>
  <c r="N195" i="8"/>
  <c r="N196" i="8"/>
  <c r="N197" i="8"/>
  <c r="N198" i="8"/>
  <c r="N199" i="8"/>
  <c r="N200"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6" i="8"/>
  <c r="M107" i="8"/>
  <c r="M108" i="8"/>
  <c r="M109" i="8"/>
  <c r="M110" i="8"/>
  <c r="M111" i="8"/>
  <c r="M112" i="8"/>
  <c r="M113" i="8"/>
  <c r="M114" i="8"/>
  <c r="M115" i="8"/>
  <c r="M116" i="8"/>
  <c r="M117" i="8"/>
  <c r="M118" i="8"/>
  <c r="M119" i="8"/>
  <c r="M120" i="8"/>
  <c r="M121" i="8"/>
  <c r="M122" i="8"/>
  <c r="M123" i="8"/>
  <c r="M124" i="8"/>
  <c r="M125" i="8"/>
  <c r="M126" i="8"/>
  <c r="M127" i="8"/>
  <c r="M128" i="8"/>
  <c r="M129" i="8"/>
  <c r="M130" i="8"/>
  <c r="M131" i="8"/>
  <c r="M132" i="8"/>
  <c r="M133" i="8"/>
  <c r="M134" i="8"/>
  <c r="M135" i="8"/>
  <c r="M136" i="8"/>
  <c r="M137" i="8"/>
  <c r="M138" i="8"/>
  <c r="M139" i="8"/>
  <c r="M140" i="8"/>
  <c r="M141" i="8"/>
  <c r="M142" i="8"/>
  <c r="M143" i="8"/>
  <c r="M144" i="8"/>
  <c r="M145" i="8"/>
  <c r="M146" i="8"/>
  <c r="M147" i="8"/>
  <c r="M148" i="8"/>
  <c r="M149" i="8"/>
  <c r="M150" i="8"/>
  <c r="M151" i="8"/>
  <c r="M152" i="8"/>
  <c r="M153" i="8"/>
  <c r="M154" i="8"/>
  <c r="M155" i="8"/>
  <c r="M156" i="8"/>
  <c r="M157" i="8"/>
  <c r="M158" i="8"/>
  <c r="M159" i="8"/>
  <c r="M160" i="8"/>
  <c r="M161" i="8"/>
  <c r="M162" i="8"/>
  <c r="M163" i="8"/>
  <c r="M164" i="8"/>
  <c r="M165" i="8"/>
  <c r="M166" i="8"/>
  <c r="M167" i="8"/>
  <c r="M168" i="8"/>
  <c r="M169" i="8"/>
  <c r="M170" i="8"/>
  <c r="M171" i="8"/>
  <c r="M172" i="8"/>
  <c r="M173" i="8"/>
  <c r="M174" i="8"/>
  <c r="M175" i="8"/>
  <c r="M176" i="8"/>
  <c r="M177" i="8"/>
  <c r="M178" i="8"/>
  <c r="M179" i="8"/>
  <c r="M180" i="8"/>
  <c r="M181" i="8"/>
  <c r="M182" i="8"/>
  <c r="M183" i="8"/>
  <c r="M184" i="8"/>
  <c r="M185" i="8"/>
  <c r="M186" i="8"/>
  <c r="M187" i="8"/>
  <c r="M188" i="8"/>
  <c r="M189" i="8"/>
  <c r="M190" i="8"/>
  <c r="M191" i="8"/>
  <c r="M192" i="8"/>
  <c r="M193" i="8"/>
  <c r="M194" i="8"/>
  <c r="M195" i="8"/>
  <c r="M196" i="8"/>
  <c r="M197" i="8"/>
  <c r="M198" i="8"/>
  <c r="M199" i="8"/>
  <c r="M200" i="8"/>
  <c r="N1" i="14"/>
  <c r="Z5" i="8"/>
  <c r="Z6" i="8"/>
  <c r="Z7" i="8"/>
  <c r="Z8" i="8"/>
  <c r="Z9" i="8"/>
  <c r="Z10" i="8"/>
  <c r="Z11" i="8"/>
  <c r="Z12" i="8"/>
  <c r="Z13" i="8"/>
  <c r="Z14" i="8"/>
  <c r="Z15" i="8"/>
  <c r="Z16" i="8"/>
  <c r="Z17" i="8"/>
  <c r="Z18" i="8"/>
  <c r="Z19" i="8"/>
  <c r="Z20" i="8"/>
  <c r="Z21" i="8"/>
  <c r="Z22" i="8"/>
  <c r="Z23" i="8"/>
  <c r="Z24" i="8"/>
  <c r="Z25" i="8"/>
  <c r="Z26" i="8"/>
  <c r="Z27" i="8"/>
  <c r="Z28" i="8"/>
  <c r="Z29" i="8"/>
  <c r="Z30" i="8"/>
  <c r="Z31" i="8"/>
  <c r="Z32" i="8"/>
  <c r="Z33" i="8"/>
  <c r="Z34" i="8"/>
  <c r="Z35" i="8"/>
  <c r="Z36" i="8"/>
  <c r="Z37" i="8"/>
  <c r="Z38" i="8"/>
  <c r="Z39" i="8"/>
  <c r="Z40" i="8"/>
  <c r="Z41" i="8"/>
  <c r="Z42" i="8"/>
  <c r="Z43" i="8"/>
  <c r="Z44" i="8"/>
  <c r="Z45" i="8"/>
  <c r="Z46" i="8"/>
  <c r="Z47" i="8"/>
  <c r="Z48" i="8"/>
  <c r="Z49" i="8"/>
  <c r="Z50" i="8"/>
  <c r="Z51" i="8"/>
  <c r="Z52" i="8"/>
  <c r="Z53" i="8"/>
  <c r="D72" i="1" l="1"/>
  <c r="H72" i="1" s="1"/>
  <c r="J72" i="1" s="1"/>
  <c r="D69" i="1"/>
  <c r="H69" i="1" s="1"/>
  <c r="J69" i="1" s="1"/>
  <c r="D71" i="1"/>
  <c r="E71" i="1" s="1"/>
  <c r="F71" i="1" s="1"/>
  <c r="D73" i="1"/>
  <c r="E73" i="1" s="1"/>
  <c r="F73" i="1" s="1"/>
  <c r="D75" i="1"/>
  <c r="E75" i="1" s="1"/>
  <c r="F75" i="1" s="1"/>
  <c r="D74" i="1"/>
  <c r="G74" i="1" s="1"/>
  <c r="I74" i="1" s="1"/>
  <c r="D70" i="1"/>
  <c r="H70" i="1" s="1"/>
  <c r="J70" i="1" s="1"/>
  <c r="D76" i="17"/>
  <c r="D74" i="17"/>
  <c r="D71" i="17"/>
  <c r="D69" i="17"/>
  <c r="D75" i="17"/>
  <c r="D73" i="17"/>
  <c r="D70" i="17"/>
  <c r="H71" i="1" l="1"/>
  <c r="J71" i="1" s="1"/>
  <c r="L72" i="1"/>
  <c r="E69" i="1"/>
  <c r="F69" i="1" s="1"/>
  <c r="G72" i="1"/>
  <c r="I72" i="1" s="1"/>
  <c r="G69" i="1"/>
  <c r="I69" i="1" s="1"/>
  <c r="K72" i="1"/>
  <c r="E72" i="1"/>
  <c r="F72" i="1" s="1"/>
  <c r="K69" i="1"/>
  <c r="L71" i="1"/>
  <c r="K71" i="1"/>
  <c r="L75" i="1"/>
  <c r="G71" i="1"/>
  <c r="I71" i="1" s="1"/>
  <c r="E70" i="1"/>
  <c r="F70" i="1" s="1"/>
  <c r="H75" i="1"/>
  <c r="J75" i="1" s="1"/>
  <c r="E74" i="1"/>
  <c r="F74" i="1" s="1"/>
  <c r="K75" i="1"/>
  <c r="G70" i="1"/>
  <c r="I70" i="1" s="1"/>
  <c r="G75" i="1"/>
  <c r="I75" i="1" s="1"/>
  <c r="K70" i="1"/>
  <c r="L73" i="1"/>
  <c r="L70" i="1"/>
  <c r="G73" i="1"/>
  <c r="I73" i="1" s="1"/>
  <c r="K73" i="1"/>
  <c r="H73" i="1"/>
  <c r="J73" i="1" s="1"/>
  <c r="K74" i="1"/>
  <c r="H74" i="1"/>
  <c r="J74" i="1" s="1"/>
  <c r="L74" i="1"/>
  <c r="L69" i="1"/>
  <c r="G73" i="17"/>
  <c r="I73" i="17" s="1"/>
  <c r="L73" i="17"/>
  <c r="E73" i="17"/>
  <c r="F73" i="17" s="1"/>
  <c r="K73" i="17"/>
  <c r="H73" i="17"/>
  <c r="J73" i="17" s="1"/>
  <c r="K69" i="17"/>
  <c r="E69" i="17"/>
  <c r="F69" i="17" s="1"/>
  <c r="H69" i="17"/>
  <c r="J69" i="17" s="1"/>
  <c r="G69" i="17"/>
  <c r="I69" i="17" s="1"/>
  <c r="L69" i="17"/>
  <c r="K74" i="17"/>
  <c r="E74" i="17"/>
  <c r="F74" i="17" s="1"/>
  <c r="H74" i="17"/>
  <c r="J74" i="17" s="1"/>
  <c r="L74" i="17"/>
  <c r="G74" i="17"/>
  <c r="I74" i="17" s="1"/>
  <c r="K70" i="17"/>
  <c r="E70" i="17"/>
  <c r="F70" i="17" s="1"/>
  <c r="H70" i="17"/>
  <c r="J70" i="17" s="1"/>
  <c r="L70" i="17"/>
  <c r="G70" i="17"/>
  <c r="I70" i="17" s="1"/>
  <c r="K75" i="17"/>
  <c r="E75" i="17"/>
  <c r="F75" i="17" s="1"/>
  <c r="H75" i="17"/>
  <c r="J75" i="17" s="1"/>
  <c r="G75" i="17"/>
  <c r="I75" i="17" s="1"/>
  <c r="L75" i="17"/>
  <c r="G71" i="17"/>
  <c r="I71" i="17" s="1"/>
  <c r="L71" i="17"/>
  <c r="K71" i="17"/>
  <c r="H71" i="17"/>
  <c r="J71" i="17" s="1"/>
  <c r="E71" i="17"/>
  <c r="F71" i="17" s="1"/>
  <c r="G76" i="17"/>
  <c r="I76" i="17" s="1"/>
  <c r="L76" i="17"/>
  <c r="E76" i="17"/>
  <c r="F76" i="17" s="1"/>
  <c r="K76" i="17"/>
  <c r="H76" i="17"/>
  <c r="J76" i="17" s="1"/>
  <c r="O3" i="8"/>
  <c r="M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7" i="8"/>
  <c r="K98" i="8"/>
  <c r="K99" i="8"/>
  <c r="K100" i="8"/>
  <c r="K101" i="8"/>
  <c r="K102" i="8"/>
  <c r="K103" i="8"/>
  <c r="K104" i="8"/>
  <c r="K105" i="8"/>
  <c r="K106" i="8"/>
  <c r="K107" i="8"/>
  <c r="K108" i="8"/>
  <c r="K109" i="8"/>
  <c r="K110" i="8"/>
  <c r="K111" i="8"/>
  <c r="K112" i="8"/>
  <c r="K113" i="8"/>
  <c r="K114" i="8"/>
  <c r="K115" i="8"/>
  <c r="K116" i="8"/>
  <c r="K117" i="8"/>
  <c r="K118" i="8"/>
  <c r="K119" i="8"/>
  <c r="K120" i="8"/>
  <c r="K121" i="8"/>
  <c r="K122" i="8"/>
  <c r="K123" i="8"/>
  <c r="K124" i="8"/>
  <c r="K125" i="8"/>
  <c r="K126" i="8"/>
  <c r="K127" i="8"/>
  <c r="K128" i="8"/>
  <c r="K129" i="8"/>
  <c r="K130" i="8"/>
  <c r="K131" i="8"/>
  <c r="K132" i="8"/>
  <c r="K133" i="8"/>
  <c r="K134" i="8"/>
  <c r="K135" i="8"/>
  <c r="K136" i="8"/>
  <c r="K137" i="8"/>
  <c r="K138" i="8"/>
  <c r="K139" i="8"/>
  <c r="K140" i="8"/>
  <c r="K141" i="8"/>
  <c r="K142" i="8"/>
  <c r="K143" i="8"/>
  <c r="K144" i="8"/>
  <c r="K145" i="8"/>
  <c r="K146" i="8"/>
  <c r="K147" i="8"/>
  <c r="K148" i="8"/>
  <c r="K149" i="8"/>
  <c r="K150" i="8"/>
  <c r="K151" i="8"/>
  <c r="K152" i="8"/>
  <c r="K153" i="8"/>
  <c r="K154" i="8"/>
  <c r="K155" i="8"/>
  <c r="K156" i="8"/>
  <c r="K157" i="8"/>
  <c r="K158" i="8"/>
  <c r="K159" i="8"/>
  <c r="K160" i="8"/>
  <c r="K161" i="8"/>
  <c r="K162" i="8"/>
  <c r="K163" i="8"/>
  <c r="K164" i="8"/>
  <c r="K165" i="8"/>
  <c r="K166" i="8"/>
  <c r="K167" i="8"/>
  <c r="K168" i="8"/>
  <c r="K169" i="8"/>
  <c r="K170" i="8"/>
  <c r="K171" i="8"/>
  <c r="K172" i="8"/>
  <c r="K173" i="8"/>
  <c r="K174" i="8"/>
  <c r="K175" i="8"/>
  <c r="K176" i="8"/>
  <c r="K177" i="8"/>
  <c r="K178" i="8"/>
  <c r="K179" i="8"/>
  <c r="K180" i="8"/>
  <c r="K181" i="8"/>
  <c r="K182" i="8"/>
  <c r="K183" i="8"/>
  <c r="K184" i="8"/>
  <c r="K185" i="8"/>
  <c r="K186" i="8"/>
  <c r="K187" i="8"/>
  <c r="K188" i="8"/>
  <c r="K189" i="8"/>
  <c r="K190" i="8"/>
  <c r="K191" i="8"/>
  <c r="K192" i="8"/>
  <c r="K193" i="8"/>
  <c r="K194" i="8"/>
  <c r="K195" i="8"/>
  <c r="K196" i="8"/>
  <c r="K197" i="8"/>
  <c r="K198" i="8"/>
  <c r="K199" i="8"/>
  <c r="K200" i="8"/>
  <c r="K3" i="8"/>
  <c r="M1226" i="14"/>
  <c r="L1226" i="14"/>
  <c r="M1225" i="14"/>
  <c r="L1225" i="14"/>
  <c r="M1224" i="14"/>
  <c r="L1224" i="14"/>
  <c r="M1223" i="14"/>
  <c r="L1223" i="14"/>
  <c r="M1222" i="14"/>
  <c r="L1222" i="14"/>
  <c r="M1221" i="14"/>
  <c r="L1221" i="14"/>
  <c r="M1220" i="14"/>
  <c r="L1220" i="14"/>
  <c r="M1219" i="14"/>
  <c r="L1219" i="14"/>
  <c r="C1219" i="14"/>
  <c r="C1220" i="14" s="1"/>
  <c r="C1221" i="14" s="1"/>
  <c r="C1222" i="14" s="1"/>
  <c r="C1223" i="14" s="1"/>
  <c r="C1224" i="14" s="1"/>
  <c r="C1225" i="14" s="1"/>
  <c r="C1226" i="14" s="1"/>
  <c r="M1218" i="14"/>
  <c r="L1218" i="14"/>
  <c r="M1217" i="14"/>
  <c r="L1217" i="14"/>
  <c r="M1216" i="14"/>
  <c r="L1216" i="14"/>
  <c r="M1215" i="14"/>
  <c r="L1215" i="14"/>
  <c r="M1214" i="14"/>
  <c r="L1214" i="14"/>
  <c r="M1213" i="14"/>
  <c r="L1213" i="14"/>
  <c r="M1212" i="14"/>
  <c r="L1212" i="14"/>
  <c r="M1211" i="14"/>
  <c r="L1211" i="14"/>
  <c r="M1210" i="14"/>
  <c r="L1210" i="14"/>
  <c r="M1209" i="14"/>
  <c r="L1209" i="14"/>
  <c r="M1208" i="14"/>
  <c r="L1208" i="14"/>
  <c r="M1207" i="14"/>
  <c r="L1207" i="14"/>
  <c r="M1206" i="14"/>
  <c r="L1206" i="14"/>
  <c r="M1205" i="14"/>
  <c r="L1205" i="14"/>
  <c r="C1205" i="14"/>
  <c r="C1206" i="14" s="1"/>
  <c r="C1207" i="14" s="1"/>
  <c r="C1208" i="14" s="1"/>
  <c r="C1209" i="14" s="1"/>
  <c r="C1210" i="14" s="1"/>
  <c r="C1211" i="14" s="1"/>
  <c r="C1212" i="14" s="1"/>
  <c r="C1213" i="14" s="1"/>
  <c r="C1214" i="14" s="1"/>
  <c r="C1215" i="14" s="1"/>
  <c r="C1216" i="14" s="1"/>
  <c r="C1217" i="14" s="1"/>
  <c r="C1218" i="14" s="1"/>
  <c r="M1204" i="14"/>
  <c r="L1204" i="14"/>
  <c r="M1203" i="14"/>
  <c r="L1203" i="14"/>
  <c r="M1202" i="14"/>
  <c r="L1202" i="14"/>
  <c r="M1201" i="14"/>
  <c r="L1201" i="14"/>
  <c r="M1200" i="14"/>
  <c r="L1200" i="14"/>
  <c r="M1199" i="14"/>
  <c r="L1199" i="14"/>
  <c r="M1198" i="14"/>
  <c r="L1198" i="14"/>
  <c r="M1197" i="14"/>
  <c r="L1197" i="14"/>
  <c r="M1196" i="14"/>
  <c r="L1196" i="14"/>
  <c r="C1196" i="14"/>
  <c r="C1197" i="14" s="1"/>
  <c r="C1198" i="14" s="1"/>
  <c r="C1199" i="14" s="1"/>
  <c r="C1200" i="14" s="1"/>
  <c r="C1201" i="14" s="1"/>
  <c r="C1202" i="14" s="1"/>
  <c r="C1203" i="14" s="1"/>
  <c r="C1204" i="14" s="1"/>
  <c r="M1195" i="14"/>
  <c r="L1195" i="14"/>
  <c r="M1194" i="14"/>
  <c r="L1194" i="14"/>
  <c r="M1193" i="14"/>
  <c r="L1193" i="14"/>
  <c r="M1192" i="14"/>
  <c r="L1192" i="14"/>
  <c r="M1191" i="14"/>
  <c r="L1191" i="14"/>
  <c r="M1190" i="14"/>
  <c r="L1190" i="14"/>
  <c r="M1189" i="14"/>
  <c r="L1189" i="14"/>
  <c r="M1188" i="14"/>
  <c r="L1188" i="14"/>
  <c r="M1187" i="14"/>
  <c r="L1187" i="14"/>
  <c r="C1187" i="14"/>
  <c r="C1188" i="14" s="1"/>
  <c r="C1189" i="14" s="1"/>
  <c r="C1190" i="14" s="1"/>
  <c r="C1191" i="14" s="1"/>
  <c r="C1192" i="14" s="1"/>
  <c r="C1193" i="14" s="1"/>
  <c r="C1194" i="14" s="1"/>
  <c r="C1195" i="14" s="1"/>
  <c r="M1186" i="14"/>
  <c r="L1186" i="14"/>
  <c r="M1185" i="14"/>
  <c r="L1185" i="14"/>
  <c r="M1184" i="14"/>
  <c r="L1184" i="14"/>
  <c r="M1183" i="14"/>
  <c r="L1183" i="14"/>
  <c r="M1182" i="14"/>
  <c r="L1182" i="14"/>
  <c r="M1181" i="14"/>
  <c r="L1181" i="14"/>
  <c r="M1180" i="14"/>
  <c r="L1180" i="14"/>
  <c r="M1179" i="14"/>
  <c r="L1179" i="14"/>
  <c r="C1179" i="14"/>
  <c r="C1180" i="14" s="1"/>
  <c r="C1181" i="14" s="1"/>
  <c r="C1182" i="14" s="1"/>
  <c r="C1183" i="14" s="1"/>
  <c r="C1184" i="14" s="1"/>
  <c r="C1185" i="14" s="1"/>
  <c r="C1186" i="14" s="1"/>
  <c r="M1178" i="14"/>
  <c r="L1178" i="14"/>
  <c r="M1177" i="14"/>
  <c r="L1177" i="14"/>
  <c r="M1176" i="14"/>
  <c r="L1176" i="14"/>
  <c r="M1175" i="14"/>
  <c r="L1175" i="14"/>
  <c r="M1174" i="14"/>
  <c r="L1174" i="14"/>
  <c r="M1173" i="14"/>
  <c r="L1173" i="14"/>
  <c r="M1172" i="14"/>
  <c r="L1172" i="14"/>
  <c r="M1171" i="14"/>
  <c r="L1171" i="14"/>
  <c r="M1170" i="14"/>
  <c r="L1170" i="14"/>
  <c r="M1169" i="14"/>
  <c r="L1169" i="14"/>
  <c r="C1169" i="14"/>
  <c r="C1170" i="14" s="1"/>
  <c r="C1171" i="14" s="1"/>
  <c r="C1172" i="14" s="1"/>
  <c r="C1173" i="14" s="1"/>
  <c r="C1174" i="14" s="1"/>
  <c r="C1175" i="14" s="1"/>
  <c r="C1176" i="14" s="1"/>
  <c r="C1177" i="14" s="1"/>
  <c r="C1178" i="14" s="1"/>
  <c r="M1168" i="14"/>
  <c r="L1168" i="14"/>
  <c r="M1167" i="14"/>
  <c r="L1167" i="14"/>
  <c r="M1166" i="14"/>
  <c r="L1166" i="14"/>
  <c r="M1165" i="14"/>
  <c r="L1165" i="14"/>
  <c r="M1164" i="14"/>
  <c r="L1164" i="14"/>
  <c r="M1163" i="14"/>
  <c r="L1163" i="14"/>
  <c r="M1162" i="14"/>
  <c r="L1162" i="14"/>
  <c r="M1161" i="14"/>
  <c r="L1161" i="14"/>
  <c r="M1160" i="14"/>
  <c r="L1160" i="14"/>
  <c r="M1159" i="14"/>
  <c r="L1159" i="14"/>
  <c r="M1158" i="14"/>
  <c r="L1158" i="14"/>
  <c r="M1157" i="14"/>
  <c r="L1157" i="14"/>
  <c r="M1156" i="14"/>
  <c r="L1156" i="14"/>
  <c r="C1156" i="14"/>
  <c r="C1157" i="14" s="1"/>
  <c r="C1158" i="14" s="1"/>
  <c r="C1159" i="14" s="1"/>
  <c r="C1160" i="14" s="1"/>
  <c r="C1161" i="14" s="1"/>
  <c r="C1162" i="14" s="1"/>
  <c r="C1163" i="14" s="1"/>
  <c r="C1164" i="14" s="1"/>
  <c r="C1165" i="14" s="1"/>
  <c r="C1166" i="14" s="1"/>
  <c r="C1167" i="14" s="1"/>
  <c r="C1168" i="14" s="1"/>
  <c r="M1155" i="14"/>
  <c r="L1155" i="14"/>
  <c r="M1154" i="14"/>
  <c r="L1154" i="14"/>
  <c r="M1153" i="14"/>
  <c r="L1153" i="14"/>
  <c r="M1152" i="14"/>
  <c r="L1152" i="14"/>
  <c r="M1151" i="14"/>
  <c r="L1151" i="14"/>
  <c r="M1150" i="14"/>
  <c r="L1150" i="14"/>
  <c r="M1149" i="14"/>
  <c r="L1149" i="14"/>
  <c r="M1148" i="14"/>
  <c r="L1148" i="14"/>
  <c r="M1147" i="14"/>
  <c r="L1147" i="14"/>
  <c r="M1146" i="14"/>
  <c r="L1146" i="14"/>
  <c r="M1145" i="14"/>
  <c r="L1145" i="14"/>
  <c r="M1144" i="14"/>
  <c r="L1144" i="14"/>
  <c r="M1143" i="14"/>
  <c r="L1143" i="14"/>
  <c r="M1142" i="14"/>
  <c r="L1142" i="14"/>
  <c r="C1142" i="14"/>
  <c r="C1143" i="14" s="1"/>
  <c r="C1144" i="14" s="1"/>
  <c r="C1145" i="14" s="1"/>
  <c r="C1146" i="14" s="1"/>
  <c r="C1147" i="14" s="1"/>
  <c r="C1148" i="14" s="1"/>
  <c r="C1149" i="14" s="1"/>
  <c r="C1150" i="14" s="1"/>
  <c r="C1151" i="14" s="1"/>
  <c r="C1152" i="14" s="1"/>
  <c r="C1153" i="14" s="1"/>
  <c r="C1154" i="14" s="1"/>
  <c r="C1155" i="14" s="1"/>
  <c r="M1141" i="14"/>
  <c r="L1141" i="14"/>
  <c r="M1140" i="14"/>
  <c r="L1140" i="14"/>
  <c r="M1139" i="14"/>
  <c r="L1139" i="14"/>
  <c r="M1138" i="14"/>
  <c r="L1138" i="14"/>
  <c r="M1137" i="14"/>
  <c r="L1137" i="14"/>
  <c r="M1136" i="14"/>
  <c r="L1136" i="14"/>
  <c r="M1135" i="14"/>
  <c r="L1135" i="14"/>
  <c r="M1134" i="14"/>
  <c r="L1134" i="14"/>
  <c r="M1133" i="14"/>
  <c r="L1133" i="14"/>
  <c r="M1132" i="14"/>
  <c r="L1132" i="14"/>
  <c r="M1131" i="14"/>
  <c r="L1131" i="14"/>
  <c r="M1130" i="14"/>
  <c r="L1130" i="14"/>
  <c r="M1129" i="14"/>
  <c r="L1129" i="14"/>
  <c r="M1128" i="14"/>
  <c r="L1128" i="14"/>
  <c r="M1127" i="14"/>
  <c r="L1127" i="14"/>
  <c r="M1126" i="14"/>
  <c r="L1126" i="14"/>
  <c r="M1125" i="14"/>
  <c r="L1125" i="14"/>
  <c r="M1124" i="14"/>
  <c r="L1124" i="14"/>
  <c r="M1123" i="14"/>
  <c r="L1123" i="14"/>
  <c r="M1122" i="14"/>
  <c r="L1122" i="14"/>
  <c r="M1121" i="14"/>
  <c r="L1121" i="14"/>
  <c r="M1120" i="14"/>
  <c r="L1120" i="14"/>
  <c r="C1120" i="14"/>
  <c r="C1121" i="14" s="1"/>
  <c r="C1122" i="14" s="1"/>
  <c r="C1123" i="14" s="1"/>
  <c r="C1124" i="14" s="1"/>
  <c r="C1125" i="14" s="1"/>
  <c r="C1126" i="14" s="1"/>
  <c r="C1127" i="14" s="1"/>
  <c r="C1128" i="14" s="1"/>
  <c r="C1129" i="14" s="1"/>
  <c r="C1130" i="14" s="1"/>
  <c r="C1131" i="14" s="1"/>
  <c r="C1132" i="14" s="1"/>
  <c r="C1133" i="14" s="1"/>
  <c r="C1134" i="14" s="1"/>
  <c r="C1135" i="14" s="1"/>
  <c r="C1136" i="14" s="1"/>
  <c r="C1137" i="14" s="1"/>
  <c r="C1138" i="14" s="1"/>
  <c r="C1139" i="14" s="1"/>
  <c r="C1140" i="14" s="1"/>
  <c r="C1141" i="14" s="1"/>
  <c r="M1119" i="14"/>
  <c r="L1119" i="14"/>
  <c r="M1118" i="14"/>
  <c r="L1118" i="14"/>
  <c r="M1117" i="14"/>
  <c r="L1117" i="14"/>
  <c r="M1116" i="14"/>
  <c r="L1116" i="14"/>
  <c r="M1115" i="14"/>
  <c r="L1115" i="14"/>
  <c r="M1114" i="14"/>
  <c r="L1114" i="14"/>
  <c r="M1113" i="14"/>
  <c r="L1113" i="14"/>
  <c r="M1112" i="14"/>
  <c r="L1112" i="14"/>
  <c r="M1111" i="14"/>
  <c r="L1111" i="14"/>
  <c r="M1110" i="14"/>
  <c r="L1110" i="14"/>
  <c r="M1109" i="14"/>
  <c r="L1109" i="14"/>
  <c r="M1108" i="14"/>
  <c r="L1108" i="14"/>
  <c r="M1107" i="14"/>
  <c r="L1107" i="14"/>
  <c r="M1106" i="14"/>
  <c r="L1106" i="14"/>
  <c r="M1105" i="14"/>
  <c r="L1105" i="14"/>
  <c r="M1104" i="14"/>
  <c r="L1104" i="14"/>
  <c r="M1103" i="14"/>
  <c r="L1103" i="14"/>
  <c r="M1102" i="14"/>
  <c r="L1102" i="14"/>
  <c r="M1101" i="14"/>
  <c r="L1101" i="14"/>
  <c r="M1100" i="14"/>
  <c r="L1100" i="14"/>
  <c r="M1099" i="14"/>
  <c r="L1099" i="14"/>
  <c r="M1098" i="14"/>
  <c r="L1098" i="14"/>
  <c r="M1097" i="14"/>
  <c r="L1097" i="14"/>
  <c r="C1097" i="14"/>
  <c r="C1098" i="14" s="1"/>
  <c r="C1099" i="14" s="1"/>
  <c r="C1100" i="14" s="1"/>
  <c r="C1101" i="14" s="1"/>
  <c r="C1102" i="14" s="1"/>
  <c r="C1103" i="14" s="1"/>
  <c r="C1104" i="14" s="1"/>
  <c r="C1105" i="14" s="1"/>
  <c r="C1106" i="14" s="1"/>
  <c r="C1107" i="14" s="1"/>
  <c r="C1108" i="14" s="1"/>
  <c r="C1109" i="14" s="1"/>
  <c r="C1110" i="14" s="1"/>
  <c r="C1111" i="14" s="1"/>
  <c r="C1112" i="14" s="1"/>
  <c r="C1113" i="14" s="1"/>
  <c r="C1114" i="14" s="1"/>
  <c r="C1115" i="14" s="1"/>
  <c r="C1116" i="14" s="1"/>
  <c r="C1117" i="14" s="1"/>
  <c r="C1118" i="14" s="1"/>
  <c r="C1119" i="14" s="1"/>
  <c r="M1096" i="14"/>
  <c r="L1096" i="14"/>
  <c r="M1095" i="14"/>
  <c r="L1095" i="14"/>
  <c r="M1094" i="14"/>
  <c r="L1094" i="14"/>
  <c r="M1093" i="14"/>
  <c r="L1093" i="14"/>
  <c r="M1092" i="14"/>
  <c r="L1092" i="14"/>
  <c r="M1091" i="14"/>
  <c r="L1091" i="14"/>
  <c r="M1090" i="14"/>
  <c r="L1090" i="14"/>
  <c r="M1089" i="14"/>
  <c r="L1089" i="14"/>
  <c r="M1088" i="14"/>
  <c r="L1088" i="14"/>
  <c r="M1087" i="14"/>
  <c r="L1087" i="14"/>
  <c r="M1086" i="14"/>
  <c r="L1086" i="14"/>
  <c r="M1085" i="14"/>
  <c r="L1085" i="14"/>
  <c r="M1084" i="14"/>
  <c r="L1084" i="14"/>
  <c r="M1083" i="14"/>
  <c r="L1083" i="14"/>
  <c r="M1082" i="14"/>
  <c r="L1082" i="14"/>
  <c r="M1081" i="14"/>
  <c r="L1081" i="14"/>
  <c r="M1080" i="14"/>
  <c r="L1080" i="14"/>
  <c r="M1079" i="14"/>
  <c r="L1079" i="14"/>
  <c r="M1078" i="14"/>
  <c r="L1078" i="14"/>
  <c r="M1077" i="14"/>
  <c r="L1077" i="14"/>
  <c r="M1076" i="14"/>
  <c r="L1076" i="14"/>
  <c r="M1075" i="14"/>
  <c r="L1075" i="14"/>
  <c r="C1075" i="14"/>
  <c r="C1076" i="14" s="1"/>
  <c r="C1077" i="14" s="1"/>
  <c r="C1078" i="14" s="1"/>
  <c r="C1079" i="14" s="1"/>
  <c r="C1080" i="14" s="1"/>
  <c r="C1081" i="14" s="1"/>
  <c r="C1082" i="14" s="1"/>
  <c r="C1083" i="14" s="1"/>
  <c r="C1084" i="14" s="1"/>
  <c r="C1085" i="14" s="1"/>
  <c r="C1086" i="14" s="1"/>
  <c r="C1087" i="14" s="1"/>
  <c r="C1088" i="14" s="1"/>
  <c r="C1089" i="14" s="1"/>
  <c r="C1090" i="14" s="1"/>
  <c r="C1091" i="14" s="1"/>
  <c r="C1092" i="14" s="1"/>
  <c r="C1093" i="14" s="1"/>
  <c r="C1094" i="14" s="1"/>
  <c r="C1095" i="14" s="1"/>
  <c r="C1096" i="14" s="1"/>
  <c r="M1074" i="14"/>
  <c r="L1074" i="14"/>
  <c r="M1073" i="14"/>
  <c r="L1073" i="14"/>
  <c r="M1072" i="14"/>
  <c r="L1072" i="14"/>
  <c r="M1071" i="14"/>
  <c r="L1071" i="14"/>
  <c r="M1070" i="14"/>
  <c r="L1070" i="14"/>
  <c r="M1069" i="14"/>
  <c r="L1069" i="14"/>
  <c r="M1068" i="14"/>
  <c r="L1068" i="14"/>
  <c r="M1067" i="14"/>
  <c r="L1067" i="14"/>
  <c r="M1066" i="14"/>
  <c r="L1066" i="14"/>
  <c r="M1065" i="14"/>
  <c r="L1065" i="14"/>
  <c r="M1064" i="14"/>
  <c r="L1064" i="14"/>
  <c r="M1063" i="14"/>
  <c r="L1063" i="14"/>
  <c r="M1062" i="14"/>
  <c r="L1062" i="14"/>
  <c r="M1061" i="14"/>
  <c r="L1061" i="14"/>
  <c r="M1060" i="14"/>
  <c r="L1060" i="14"/>
  <c r="M1059" i="14"/>
  <c r="L1059" i="14"/>
  <c r="M1058" i="14"/>
  <c r="L1058" i="14"/>
  <c r="M1057" i="14"/>
  <c r="L1057" i="14"/>
  <c r="M1056" i="14"/>
  <c r="L1056" i="14"/>
  <c r="M1055" i="14"/>
  <c r="L1055" i="14"/>
  <c r="M1054" i="14"/>
  <c r="L1054" i="14"/>
  <c r="M1053" i="14"/>
  <c r="L1053" i="14"/>
  <c r="M1052" i="14"/>
  <c r="L1052" i="14"/>
  <c r="M1051" i="14"/>
  <c r="L1051" i="14"/>
  <c r="M1050" i="14"/>
  <c r="L1050" i="14"/>
  <c r="M1049" i="14"/>
  <c r="L1049" i="14"/>
  <c r="M1048" i="14"/>
  <c r="L1048" i="14"/>
  <c r="M1047" i="14"/>
  <c r="L1047" i="14"/>
  <c r="M1046" i="14"/>
  <c r="L1046" i="14"/>
  <c r="M1045" i="14"/>
  <c r="L1045" i="14"/>
  <c r="M1044" i="14"/>
  <c r="L1044" i="14"/>
  <c r="M1043" i="14"/>
  <c r="L1043" i="14"/>
  <c r="M1042" i="14"/>
  <c r="L1042" i="14"/>
  <c r="M1041" i="14"/>
  <c r="L1041" i="14"/>
  <c r="M1040" i="14"/>
  <c r="L1040" i="14"/>
  <c r="M1039" i="14"/>
  <c r="L1039" i="14"/>
  <c r="M1038" i="14"/>
  <c r="L1038" i="14"/>
  <c r="M1037" i="14"/>
  <c r="L1037" i="14"/>
  <c r="M1036" i="14"/>
  <c r="L1036" i="14"/>
  <c r="M1035" i="14"/>
  <c r="L1035" i="14"/>
  <c r="M1034" i="14"/>
  <c r="L1034" i="14"/>
  <c r="M1033" i="14"/>
  <c r="L1033" i="14"/>
  <c r="M1032" i="14"/>
  <c r="L1032" i="14"/>
  <c r="M1031" i="14"/>
  <c r="L1031" i="14"/>
  <c r="M1030" i="14"/>
  <c r="L1030" i="14"/>
  <c r="M1029" i="14"/>
  <c r="L1029" i="14"/>
  <c r="M1028" i="14"/>
  <c r="L1028" i="14"/>
  <c r="M1027" i="14"/>
  <c r="L1027" i="14"/>
  <c r="M1026" i="14"/>
  <c r="L1026" i="14"/>
  <c r="M1025" i="14"/>
  <c r="L1025" i="14"/>
  <c r="M1024" i="14"/>
  <c r="L1024" i="14"/>
  <c r="M1023" i="14"/>
  <c r="L1023" i="14"/>
  <c r="M1022" i="14"/>
  <c r="L1022" i="14"/>
  <c r="M1021" i="14"/>
  <c r="L1021" i="14"/>
  <c r="M1020" i="14"/>
  <c r="L1020" i="14"/>
  <c r="M1019" i="14"/>
  <c r="L1019" i="14"/>
  <c r="M1018" i="14"/>
  <c r="L1018" i="14"/>
  <c r="M1017" i="14"/>
  <c r="L1017" i="14"/>
  <c r="M1016" i="14"/>
  <c r="L1016" i="14"/>
  <c r="C1016" i="14"/>
  <c r="C1017" i="14" s="1"/>
  <c r="C1018" i="14" s="1"/>
  <c r="C1019" i="14" s="1"/>
  <c r="C1020" i="14" s="1"/>
  <c r="C1021" i="14" s="1"/>
  <c r="C1022" i="14" s="1"/>
  <c r="C1023" i="14" s="1"/>
  <c r="C1024" i="14" s="1"/>
  <c r="C1025" i="14" s="1"/>
  <c r="C1026" i="14" s="1"/>
  <c r="C1027" i="14" s="1"/>
  <c r="C1028" i="14" s="1"/>
  <c r="C1029" i="14" s="1"/>
  <c r="C1030" i="14" s="1"/>
  <c r="C1031" i="14" s="1"/>
  <c r="C1032" i="14" s="1"/>
  <c r="C1033" i="14" s="1"/>
  <c r="C1034" i="14" s="1"/>
  <c r="C1035" i="14" s="1"/>
  <c r="C1036" i="14" s="1"/>
  <c r="C1037" i="14" s="1"/>
  <c r="C1038" i="14" s="1"/>
  <c r="C1039" i="14" s="1"/>
  <c r="C1040" i="14" s="1"/>
  <c r="C1041" i="14" s="1"/>
  <c r="C1042" i="14" s="1"/>
  <c r="C1043" i="14" s="1"/>
  <c r="C1044" i="14" s="1"/>
  <c r="C1045" i="14" s="1"/>
  <c r="C1046" i="14" s="1"/>
  <c r="C1047" i="14" s="1"/>
  <c r="C1048" i="14" s="1"/>
  <c r="C1049" i="14" s="1"/>
  <c r="C1050" i="14" s="1"/>
  <c r="C1051" i="14" s="1"/>
  <c r="C1052" i="14" s="1"/>
  <c r="C1053" i="14" s="1"/>
  <c r="C1054" i="14" s="1"/>
  <c r="C1055" i="14" s="1"/>
  <c r="C1056" i="14" s="1"/>
  <c r="C1057" i="14" s="1"/>
  <c r="C1058" i="14" s="1"/>
  <c r="C1059" i="14" s="1"/>
  <c r="C1060" i="14" s="1"/>
  <c r="C1061" i="14" s="1"/>
  <c r="C1062" i="14" s="1"/>
  <c r="C1063" i="14" s="1"/>
  <c r="C1064" i="14" s="1"/>
  <c r="C1065" i="14" s="1"/>
  <c r="C1066" i="14" s="1"/>
  <c r="C1067" i="14" s="1"/>
  <c r="C1068" i="14" s="1"/>
  <c r="C1069" i="14" s="1"/>
  <c r="C1070" i="14" s="1"/>
  <c r="C1071" i="14" s="1"/>
  <c r="C1072" i="14" s="1"/>
  <c r="C1073" i="14" s="1"/>
  <c r="C1074" i="14" s="1"/>
  <c r="M1015" i="14"/>
  <c r="L1015" i="14"/>
  <c r="M1014" i="14"/>
  <c r="L1014" i="14"/>
  <c r="M1013" i="14"/>
  <c r="L1013" i="14"/>
  <c r="M1012" i="14"/>
  <c r="L1012" i="14"/>
  <c r="M1011" i="14"/>
  <c r="L1011" i="14"/>
  <c r="M1010" i="14"/>
  <c r="L1010" i="14"/>
  <c r="M1009" i="14"/>
  <c r="L1009" i="14"/>
  <c r="M1008" i="14"/>
  <c r="L1008" i="14"/>
  <c r="M1007" i="14"/>
  <c r="L1007" i="14"/>
  <c r="M1006" i="14"/>
  <c r="L1006" i="14"/>
  <c r="M1005" i="14"/>
  <c r="L1005" i="14"/>
  <c r="M1004" i="14"/>
  <c r="L1004" i="14"/>
  <c r="M1003" i="14"/>
  <c r="L1003" i="14"/>
  <c r="M1002" i="14"/>
  <c r="L1002" i="14"/>
  <c r="M1001" i="14"/>
  <c r="L1001" i="14"/>
  <c r="M1000" i="14"/>
  <c r="L1000" i="14"/>
  <c r="M999" i="14"/>
  <c r="L999" i="14"/>
  <c r="M998" i="14"/>
  <c r="L998" i="14"/>
  <c r="M997" i="14"/>
  <c r="L997" i="14"/>
  <c r="M996" i="14"/>
  <c r="L996" i="14"/>
  <c r="M995" i="14"/>
  <c r="L995" i="14"/>
  <c r="M994" i="14"/>
  <c r="L994" i="14"/>
  <c r="M993" i="14"/>
  <c r="L993" i="14"/>
  <c r="M992" i="14"/>
  <c r="L992" i="14"/>
  <c r="M991" i="14"/>
  <c r="L991" i="14"/>
  <c r="M990" i="14"/>
  <c r="L990" i="14"/>
  <c r="M989" i="14"/>
  <c r="L989" i="14"/>
  <c r="M988" i="14"/>
  <c r="L988" i="14"/>
  <c r="M987" i="14"/>
  <c r="L987" i="14"/>
  <c r="M986" i="14"/>
  <c r="L986" i="14"/>
  <c r="M985" i="14"/>
  <c r="L985" i="14"/>
  <c r="C985" i="14"/>
  <c r="C986" i="14" s="1"/>
  <c r="C987" i="14" s="1"/>
  <c r="C988" i="14" s="1"/>
  <c r="C989" i="14" s="1"/>
  <c r="C990" i="14" s="1"/>
  <c r="C991" i="14" s="1"/>
  <c r="C992" i="14" s="1"/>
  <c r="C993" i="14" s="1"/>
  <c r="C994" i="14" s="1"/>
  <c r="C995" i="14" s="1"/>
  <c r="C996" i="14" s="1"/>
  <c r="C997" i="14" s="1"/>
  <c r="C998" i="14" s="1"/>
  <c r="C999" i="14" s="1"/>
  <c r="C1000" i="14" s="1"/>
  <c r="C1001" i="14" s="1"/>
  <c r="C1002" i="14" s="1"/>
  <c r="C1003" i="14" s="1"/>
  <c r="C1004" i="14" s="1"/>
  <c r="C1005" i="14" s="1"/>
  <c r="C1006" i="14" s="1"/>
  <c r="C1007" i="14" s="1"/>
  <c r="C1008" i="14" s="1"/>
  <c r="C1009" i="14" s="1"/>
  <c r="C1010" i="14" s="1"/>
  <c r="C1011" i="14" s="1"/>
  <c r="C1012" i="14" s="1"/>
  <c r="C1013" i="14" s="1"/>
  <c r="C1014" i="14" s="1"/>
  <c r="C1015" i="14" s="1"/>
  <c r="M984" i="14"/>
  <c r="L984" i="14"/>
  <c r="C984" i="14"/>
  <c r="M983" i="14"/>
  <c r="L983" i="14"/>
  <c r="M982" i="14"/>
  <c r="L982" i="14"/>
  <c r="M981" i="14"/>
  <c r="L981" i="14"/>
  <c r="M980" i="14"/>
  <c r="L980" i="14"/>
  <c r="C980" i="14"/>
  <c r="C981" i="14" s="1"/>
  <c r="C982" i="14" s="1"/>
  <c r="C983" i="14" s="1"/>
  <c r="M979" i="14"/>
  <c r="L979" i="14"/>
  <c r="M978" i="14"/>
  <c r="L978" i="14"/>
  <c r="M977" i="14"/>
  <c r="L977" i="14"/>
  <c r="C977" i="14"/>
  <c r="C978" i="14" s="1"/>
  <c r="C979" i="14" s="1"/>
  <c r="M976" i="14"/>
  <c r="L976" i="14"/>
  <c r="M975" i="14"/>
  <c r="L975" i="14"/>
  <c r="M974" i="14"/>
  <c r="L974" i="14"/>
  <c r="C974" i="14"/>
  <c r="C975" i="14" s="1"/>
  <c r="C976" i="14" s="1"/>
  <c r="M973" i="14"/>
  <c r="L973" i="14"/>
  <c r="M972" i="14"/>
  <c r="L972" i="14"/>
  <c r="M971" i="14"/>
  <c r="L971" i="14"/>
  <c r="C971" i="14"/>
  <c r="C972" i="14" s="1"/>
  <c r="C973" i="14" s="1"/>
  <c r="M970" i="14"/>
  <c r="L970" i="14"/>
  <c r="M969" i="14"/>
  <c r="L969" i="14"/>
  <c r="M968" i="14"/>
  <c r="L968" i="14"/>
  <c r="M967" i="14"/>
  <c r="L967" i="14"/>
  <c r="M966" i="14"/>
  <c r="L966" i="14"/>
  <c r="M965" i="14"/>
  <c r="L965" i="14"/>
  <c r="M964" i="14"/>
  <c r="L964" i="14"/>
  <c r="C964" i="14"/>
  <c r="C965" i="14" s="1"/>
  <c r="C966" i="14" s="1"/>
  <c r="C967" i="14" s="1"/>
  <c r="C968" i="14" s="1"/>
  <c r="C969" i="14" s="1"/>
  <c r="C970" i="14" s="1"/>
  <c r="M963" i="14"/>
  <c r="L963" i="14"/>
  <c r="M962" i="14"/>
  <c r="L962" i="14"/>
  <c r="M961" i="14"/>
  <c r="L961" i="14"/>
  <c r="M960" i="14"/>
  <c r="L960" i="14"/>
  <c r="M959" i="14"/>
  <c r="L959" i="14"/>
  <c r="M958" i="14"/>
  <c r="L958" i="14"/>
  <c r="M957" i="14"/>
  <c r="L957" i="14"/>
  <c r="M956" i="14"/>
  <c r="L956" i="14"/>
  <c r="M955" i="14"/>
  <c r="L955" i="14"/>
  <c r="M954" i="14"/>
  <c r="L954" i="14"/>
  <c r="M953" i="14"/>
  <c r="L953" i="14"/>
  <c r="M952" i="14"/>
  <c r="L952" i="14"/>
  <c r="M951" i="14"/>
  <c r="L951" i="14"/>
  <c r="C951" i="14"/>
  <c r="C952" i="14" s="1"/>
  <c r="C953" i="14" s="1"/>
  <c r="C954" i="14" s="1"/>
  <c r="C955" i="14" s="1"/>
  <c r="C956" i="14" s="1"/>
  <c r="C957" i="14" s="1"/>
  <c r="C958" i="14" s="1"/>
  <c r="C959" i="14" s="1"/>
  <c r="C960" i="14" s="1"/>
  <c r="C961" i="14" s="1"/>
  <c r="C962" i="14" s="1"/>
  <c r="C963" i="14" s="1"/>
  <c r="M950" i="14"/>
  <c r="L950" i="14"/>
  <c r="M949" i="14"/>
  <c r="L949" i="14"/>
  <c r="M948" i="14"/>
  <c r="L948" i="14"/>
  <c r="C948" i="14"/>
  <c r="C949" i="14" s="1"/>
  <c r="C950" i="14" s="1"/>
  <c r="M947" i="14"/>
  <c r="L947" i="14"/>
  <c r="M946" i="14"/>
  <c r="L946" i="14"/>
  <c r="M945" i="14"/>
  <c r="L945" i="14"/>
  <c r="M944" i="14"/>
  <c r="L944" i="14"/>
  <c r="M943" i="14"/>
  <c r="L943" i="14"/>
  <c r="M942" i="14"/>
  <c r="L942" i="14"/>
  <c r="M941" i="14"/>
  <c r="L941" i="14"/>
  <c r="M940" i="14"/>
  <c r="L940" i="14"/>
  <c r="M939" i="14"/>
  <c r="L939" i="14"/>
  <c r="M938" i="14"/>
  <c r="L938" i="14"/>
  <c r="C938" i="14"/>
  <c r="C939" i="14" s="1"/>
  <c r="C940" i="14" s="1"/>
  <c r="C941" i="14" s="1"/>
  <c r="C942" i="14" s="1"/>
  <c r="C943" i="14" s="1"/>
  <c r="C944" i="14" s="1"/>
  <c r="C945" i="14" s="1"/>
  <c r="C946" i="14" s="1"/>
  <c r="C947" i="14" s="1"/>
  <c r="M937" i="14"/>
  <c r="L937" i="14"/>
  <c r="M936" i="14"/>
  <c r="L936" i="14"/>
  <c r="M935" i="14"/>
  <c r="L935" i="14"/>
  <c r="M934" i="14"/>
  <c r="L934" i="14"/>
  <c r="M933" i="14"/>
  <c r="L933" i="14"/>
  <c r="M932" i="14"/>
  <c r="L932" i="14"/>
  <c r="M931" i="14"/>
  <c r="L931" i="14"/>
  <c r="C931" i="14"/>
  <c r="C932" i="14" s="1"/>
  <c r="C933" i="14" s="1"/>
  <c r="C934" i="14" s="1"/>
  <c r="C935" i="14" s="1"/>
  <c r="C936" i="14" s="1"/>
  <c r="C937" i="14" s="1"/>
  <c r="M930" i="14"/>
  <c r="L930" i="14"/>
  <c r="M929" i="14"/>
  <c r="L929" i="14"/>
  <c r="M928" i="14"/>
  <c r="L928" i="14"/>
  <c r="M927" i="14"/>
  <c r="L927" i="14"/>
  <c r="C927" i="14"/>
  <c r="C928" i="14" s="1"/>
  <c r="C929" i="14" s="1"/>
  <c r="C930" i="14" s="1"/>
  <c r="M926" i="14"/>
  <c r="L926" i="14"/>
  <c r="M925" i="14"/>
  <c r="L925" i="14"/>
  <c r="M924" i="14"/>
  <c r="L924" i="14"/>
  <c r="M923" i="14"/>
  <c r="L923" i="14"/>
  <c r="M922" i="14"/>
  <c r="L922" i="14"/>
  <c r="M921" i="14"/>
  <c r="L921" i="14"/>
  <c r="C921" i="14"/>
  <c r="C922" i="14" s="1"/>
  <c r="C923" i="14" s="1"/>
  <c r="C924" i="14" s="1"/>
  <c r="C925" i="14" s="1"/>
  <c r="C926" i="14" s="1"/>
  <c r="M920" i="14"/>
  <c r="L920" i="14"/>
  <c r="M919" i="14"/>
  <c r="L919" i="14"/>
  <c r="M918" i="14"/>
  <c r="L918" i="14"/>
  <c r="M917" i="14"/>
  <c r="L917" i="14"/>
  <c r="M916" i="14"/>
  <c r="L916" i="14"/>
  <c r="M915" i="14"/>
  <c r="L915" i="14"/>
  <c r="M914" i="14"/>
  <c r="L914" i="14"/>
  <c r="G914" i="14"/>
  <c r="G915" i="14" s="1"/>
  <c r="G916" i="14" s="1"/>
  <c r="G917" i="14" s="1"/>
  <c r="G918" i="14" s="1"/>
  <c r="G919" i="14" s="1"/>
  <c r="G920" i="14" s="1"/>
  <c r="G921" i="14" s="1"/>
  <c r="G922" i="14" s="1"/>
  <c r="G923" i="14" s="1"/>
  <c r="G924" i="14" s="1"/>
  <c r="G925" i="14" s="1"/>
  <c r="G926" i="14" s="1"/>
  <c r="G927" i="14" s="1"/>
  <c r="G928" i="14" s="1"/>
  <c r="G929" i="14" s="1"/>
  <c r="G930" i="14" s="1"/>
  <c r="G931" i="14" s="1"/>
  <c r="G932" i="14" s="1"/>
  <c r="G933" i="14" s="1"/>
  <c r="G934" i="14" s="1"/>
  <c r="G935" i="14" s="1"/>
  <c r="G936" i="14" s="1"/>
  <c r="G937" i="14" s="1"/>
  <c r="G938" i="14" s="1"/>
  <c r="G939" i="14" s="1"/>
  <c r="G940" i="14" s="1"/>
  <c r="G941" i="14" s="1"/>
  <c r="G942" i="14" s="1"/>
  <c r="G943" i="14" s="1"/>
  <c r="G944" i="14" s="1"/>
  <c r="G945" i="14" s="1"/>
  <c r="G946" i="14" s="1"/>
  <c r="G947" i="14" s="1"/>
  <c r="G948" i="14" s="1"/>
  <c r="G949" i="14" s="1"/>
  <c r="G950" i="14" s="1"/>
  <c r="G951" i="14" s="1"/>
  <c r="G952" i="14" s="1"/>
  <c r="G953" i="14" s="1"/>
  <c r="G954" i="14" s="1"/>
  <c r="G955" i="14" s="1"/>
  <c r="G956" i="14" s="1"/>
  <c r="G957" i="14" s="1"/>
  <c r="G958" i="14" s="1"/>
  <c r="G959" i="14" s="1"/>
  <c r="G960" i="14" s="1"/>
  <c r="G961" i="14" s="1"/>
  <c r="G962" i="14" s="1"/>
  <c r="G963" i="14" s="1"/>
  <c r="G964" i="14" s="1"/>
  <c r="G965" i="14" s="1"/>
  <c r="G966" i="14" s="1"/>
  <c r="G967" i="14" s="1"/>
  <c r="G968" i="14" s="1"/>
  <c r="G969" i="14" s="1"/>
  <c r="G970" i="14" s="1"/>
  <c r="G971" i="14" s="1"/>
  <c r="G972" i="14" s="1"/>
  <c r="G973" i="14" s="1"/>
  <c r="G974" i="14" s="1"/>
  <c r="G975" i="14" s="1"/>
  <c r="G976" i="14" s="1"/>
  <c r="G977" i="14" s="1"/>
  <c r="G978" i="14" s="1"/>
  <c r="G979" i="14" s="1"/>
  <c r="G980" i="14" s="1"/>
  <c r="G981" i="14" s="1"/>
  <c r="G982" i="14" s="1"/>
  <c r="G983" i="14" s="1"/>
  <c r="G984" i="14" s="1"/>
  <c r="G985" i="14" s="1"/>
  <c r="G986" i="14" s="1"/>
  <c r="G987" i="14" s="1"/>
  <c r="G988" i="14" s="1"/>
  <c r="G989" i="14" s="1"/>
  <c r="G990" i="14" s="1"/>
  <c r="G991" i="14" s="1"/>
  <c r="G992" i="14" s="1"/>
  <c r="G993" i="14" s="1"/>
  <c r="G994" i="14" s="1"/>
  <c r="G995" i="14" s="1"/>
  <c r="G996" i="14" s="1"/>
  <c r="G997" i="14" s="1"/>
  <c r="G998" i="14" s="1"/>
  <c r="G999" i="14" s="1"/>
  <c r="G1000" i="14" s="1"/>
  <c r="G1001" i="14" s="1"/>
  <c r="G1002" i="14" s="1"/>
  <c r="G1003" i="14" s="1"/>
  <c r="G1004" i="14" s="1"/>
  <c r="G1005" i="14" s="1"/>
  <c r="G1006" i="14" s="1"/>
  <c r="G1007" i="14" s="1"/>
  <c r="G1008" i="14" s="1"/>
  <c r="G1009" i="14" s="1"/>
  <c r="G1010" i="14" s="1"/>
  <c r="G1011" i="14" s="1"/>
  <c r="G1012" i="14" s="1"/>
  <c r="G1013" i="14" s="1"/>
  <c r="G1014" i="14" s="1"/>
  <c r="G1015" i="14" s="1"/>
  <c r="G1016" i="14" s="1"/>
  <c r="G1017" i="14" s="1"/>
  <c r="G1018" i="14" s="1"/>
  <c r="G1019" i="14" s="1"/>
  <c r="G1020" i="14" s="1"/>
  <c r="G1021" i="14" s="1"/>
  <c r="G1022" i="14" s="1"/>
  <c r="G1023" i="14" s="1"/>
  <c r="G1024" i="14" s="1"/>
  <c r="G1025" i="14" s="1"/>
  <c r="G1026" i="14" s="1"/>
  <c r="G1027" i="14" s="1"/>
  <c r="G1028" i="14" s="1"/>
  <c r="G1029" i="14" s="1"/>
  <c r="G1030" i="14" s="1"/>
  <c r="G1031" i="14" s="1"/>
  <c r="G1032" i="14" s="1"/>
  <c r="G1033" i="14" s="1"/>
  <c r="G1034" i="14" s="1"/>
  <c r="G1035" i="14" s="1"/>
  <c r="G1036" i="14" s="1"/>
  <c r="G1037" i="14" s="1"/>
  <c r="G1038" i="14" s="1"/>
  <c r="G1039" i="14" s="1"/>
  <c r="G1040" i="14" s="1"/>
  <c r="G1041" i="14" s="1"/>
  <c r="G1042" i="14" s="1"/>
  <c r="G1043" i="14" s="1"/>
  <c r="G1044" i="14" s="1"/>
  <c r="G1045" i="14" s="1"/>
  <c r="G1046" i="14" s="1"/>
  <c r="G1047" i="14" s="1"/>
  <c r="G1048" i="14" s="1"/>
  <c r="G1049" i="14" s="1"/>
  <c r="G1050" i="14" s="1"/>
  <c r="G1051" i="14" s="1"/>
  <c r="G1052" i="14" s="1"/>
  <c r="G1053" i="14" s="1"/>
  <c r="G1054" i="14" s="1"/>
  <c r="G1055" i="14" s="1"/>
  <c r="G1056" i="14" s="1"/>
  <c r="G1057" i="14" s="1"/>
  <c r="G1058" i="14" s="1"/>
  <c r="G1059" i="14" s="1"/>
  <c r="G1060" i="14" s="1"/>
  <c r="G1061" i="14" s="1"/>
  <c r="G1062" i="14" s="1"/>
  <c r="G1063" i="14" s="1"/>
  <c r="G1064" i="14" s="1"/>
  <c r="G1065" i="14" s="1"/>
  <c r="G1066" i="14" s="1"/>
  <c r="G1067" i="14" s="1"/>
  <c r="G1068" i="14" s="1"/>
  <c r="G1069" i="14" s="1"/>
  <c r="G1070" i="14" s="1"/>
  <c r="G1071" i="14" s="1"/>
  <c r="G1072" i="14" s="1"/>
  <c r="G1073" i="14" s="1"/>
  <c r="G1074" i="14" s="1"/>
  <c r="G1075" i="14" s="1"/>
  <c r="G1076" i="14" s="1"/>
  <c r="G1077" i="14" s="1"/>
  <c r="G1078" i="14" s="1"/>
  <c r="G1079" i="14" s="1"/>
  <c r="G1080" i="14" s="1"/>
  <c r="G1081" i="14" s="1"/>
  <c r="G1082" i="14" s="1"/>
  <c r="G1083" i="14" s="1"/>
  <c r="G1084" i="14" s="1"/>
  <c r="G1085" i="14" s="1"/>
  <c r="G1086" i="14" s="1"/>
  <c r="G1087" i="14" s="1"/>
  <c r="G1088" i="14" s="1"/>
  <c r="G1089" i="14" s="1"/>
  <c r="G1090" i="14" s="1"/>
  <c r="G1091" i="14" s="1"/>
  <c r="G1092" i="14" s="1"/>
  <c r="G1093" i="14" s="1"/>
  <c r="G1094" i="14" s="1"/>
  <c r="G1095" i="14" s="1"/>
  <c r="G1096" i="14" s="1"/>
  <c r="G1097" i="14" s="1"/>
  <c r="G1098" i="14" s="1"/>
  <c r="G1099" i="14" s="1"/>
  <c r="G1100" i="14" s="1"/>
  <c r="G1101" i="14" s="1"/>
  <c r="G1102" i="14" s="1"/>
  <c r="G1103" i="14" s="1"/>
  <c r="G1104" i="14" s="1"/>
  <c r="G1105" i="14" s="1"/>
  <c r="G1106" i="14" s="1"/>
  <c r="G1107" i="14" s="1"/>
  <c r="G1108" i="14" s="1"/>
  <c r="G1109" i="14" s="1"/>
  <c r="G1110" i="14" s="1"/>
  <c r="G1111" i="14" s="1"/>
  <c r="G1112" i="14" s="1"/>
  <c r="G1113" i="14" s="1"/>
  <c r="G1114" i="14" s="1"/>
  <c r="G1115" i="14" s="1"/>
  <c r="G1116" i="14" s="1"/>
  <c r="G1117" i="14" s="1"/>
  <c r="G1118" i="14" s="1"/>
  <c r="G1119" i="14" s="1"/>
  <c r="G1120" i="14" s="1"/>
  <c r="G1121" i="14" s="1"/>
  <c r="G1122" i="14" s="1"/>
  <c r="G1123" i="14" s="1"/>
  <c r="G1124" i="14" s="1"/>
  <c r="G1125" i="14" s="1"/>
  <c r="G1126" i="14" s="1"/>
  <c r="G1127" i="14" s="1"/>
  <c r="G1128" i="14" s="1"/>
  <c r="G1129" i="14" s="1"/>
  <c r="G1130" i="14" s="1"/>
  <c r="G1131" i="14" s="1"/>
  <c r="G1132" i="14" s="1"/>
  <c r="G1133" i="14" s="1"/>
  <c r="G1134" i="14" s="1"/>
  <c r="G1135" i="14" s="1"/>
  <c r="G1136" i="14" s="1"/>
  <c r="G1137" i="14" s="1"/>
  <c r="G1138" i="14" s="1"/>
  <c r="G1139" i="14" s="1"/>
  <c r="G1140" i="14" s="1"/>
  <c r="G1141" i="14" s="1"/>
  <c r="G1142" i="14" s="1"/>
  <c r="G1143" i="14" s="1"/>
  <c r="G1144" i="14" s="1"/>
  <c r="G1145" i="14" s="1"/>
  <c r="G1146" i="14" s="1"/>
  <c r="G1147" i="14" s="1"/>
  <c r="G1148" i="14" s="1"/>
  <c r="G1149" i="14" s="1"/>
  <c r="G1150" i="14" s="1"/>
  <c r="G1151" i="14" s="1"/>
  <c r="G1152" i="14" s="1"/>
  <c r="G1153" i="14" s="1"/>
  <c r="G1154" i="14" s="1"/>
  <c r="G1155" i="14" s="1"/>
  <c r="G1156" i="14" s="1"/>
  <c r="G1157" i="14" s="1"/>
  <c r="G1158" i="14" s="1"/>
  <c r="G1159" i="14" s="1"/>
  <c r="G1160" i="14" s="1"/>
  <c r="G1161" i="14" s="1"/>
  <c r="G1162" i="14" s="1"/>
  <c r="G1163" i="14" s="1"/>
  <c r="G1164" i="14" s="1"/>
  <c r="G1165" i="14" s="1"/>
  <c r="G1166" i="14" s="1"/>
  <c r="G1167" i="14" s="1"/>
  <c r="G1168" i="14" s="1"/>
  <c r="G1169" i="14" s="1"/>
  <c r="G1170" i="14" s="1"/>
  <c r="G1171" i="14" s="1"/>
  <c r="G1172" i="14" s="1"/>
  <c r="G1173" i="14" s="1"/>
  <c r="G1174" i="14" s="1"/>
  <c r="G1175" i="14" s="1"/>
  <c r="G1176" i="14" s="1"/>
  <c r="G1177" i="14" s="1"/>
  <c r="G1178" i="14" s="1"/>
  <c r="G1179" i="14" s="1"/>
  <c r="G1180" i="14" s="1"/>
  <c r="G1181" i="14" s="1"/>
  <c r="G1182" i="14" s="1"/>
  <c r="G1183" i="14" s="1"/>
  <c r="G1184" i="14" s="1"/>
  <c r="G1185" i="14" s="1"/>
  <c r="G1186" i="14" s="1"/>
  <c r="G1187" i="14" s="1"/>
  <c r="G1188" i="14" s="1"/>
  <c r="G1189" i="14" s="1"/>
  <c r="G1190" i="14" s="1"/>
  <c r="G1191" i="14" s="1"/>
  <c r="G1192" i="14" s="1"/>
  <c r="G1193" i="14" s="1"/>
  <c r="G1194" i="14" s="1"/>
  <c r="G1195" i="14" s="1"/>
  <c r="G1196" i="14" s="1"/>
  <c r="G1197" i="14" s="1"/>
  <c r="G1198" i="14" s="1"/>
  <c r="G1199" i="14" s="1"/>
  <c r="G1200" i="14" s="1"/>
  <c r="G1201" i="14" s="1"/>
  <c r="G1202" i="14" s="1"/>
  <c r="G1203" i="14" s="1"/>
  <c r="G1204" i="14" s="1"/>
  <c r="G1205" i="14" s="1"/>
  <c r="G1206" i="14" s="1"/>
  <c r="G1207" i="14" s="1"/>
  <c r="G1208" i="14" s="1"/>
  <c r="G1209" i="14" s="1"/>
  <c r="G1210" i="14" s="1"/>
  <c r="G1211" i="14" s="1"/>
  <c r="G1212" i="14" s="1"/>
  <c r="G1213" i="14" s="1"/>
  <c r="G1214" i="14" s="1"/>
  <c r="G1215" i="14" s="1"/>
  <c r="G1216" i="14" s="1"/>
  <c r="G1217" i="14" s="1"/>
  <c r="G1218" i="14" s="1"/>
  <c r="G1219" i="14" s="1"/>
  <c r="G1220" i="14" s="1"/>
  <c r="G1221" i="14" s="1"/>
  <c r="G1222" i="14" s="1"/>
  <c r="G1223" i="14" s="1"/>
  <c r="G1224" i="14" s="1"/>
  <c r="G1225" i="14" s="1"/>
  <c r="G1226" i="14" s="1"/>
  <c r="C914" i="14"/>
  <c r="C915" i="14" s="1"/>
  <c r="C916" i="14" s="1"/>
  <c r="C917" i="14" s="1"/>
  <c r="C918" i="14" s="1"/>
  <c r="C919" i="14" s="1"/>
  <c r="C920" i="14" s="1"/>
  <c r="B914" i="14"/>
  <c r="B915" i="14" s="1"/>
  <c r="M913" i="14"/>
  <c r="L913" i="14"/>
  <c r="M912" i="14"/>
  <c r="L912" i="14"/>
  <c r="M911" i="14"/>
  <c r="L911" i="14"/>
  <c r="M910" i="14"/>
  <c r="L910" i="14"/>
  <c r="M909" i="14"/>
  <c r="L909" i="14"/>
  <c r="M908" i="14"/>
  <c r="L908" i="14"/>
  <c r="C908" i="14"/>
  <c r="C909" i="14" s="1"/>
  <c r="C910" i="14" s="1"/>
  <c r="C911" i="14" s="1"/>
  <c r="C912" i="14" s="1"/>
  <c r="C913" i="14" s="1"/>
  <c r="M907" i="14"/>
  <c r="L907" i="14"/>
  <c r="M906" i="14"/>
  <c r="L906" i="14"/>
  <c r="M905" i="14"/>
  <c r="L905" i="14"/>
  <c r="M904" i="14"/>
  <c r="L904" i="14"/>
  <c r="M903" i="14"/>
  <c r="L903" i="14"/>
  <c r="M902" i="14"/>
  <c r="L902" i="14"/>
  <c r="M901" i="14"/>
  <c r="L901" i="14"/>
  <c r="M900" i="14"/>
  <c r="L900" i="14"/>
  <c r="M899" i="14"/>
  <c r="L899" i="14"/>
  <c r="M898" i="14"/>
  <c r="L898" i="14"/>
  <c r="M897" i="14"/>
  <c r="L897" i="14"/>
  <c r="M896" i="14"/>
  <c r="L896" i="14"/>
  <c r="M895" i="14"/>
  <c r="L895" i="14"/>
  <c r="M894" i="14"/>
  <c r="L894" i="14"/>
  <c r="C894" i="14"/>
  <c r="C895" i="14" s="1"/>
  <c r="C896" i="14" s="1"/>
  <c r="C897" i="14" s="1"/>
  <c r="C898" i="14" s="1"/>
  <c r="C899" i="14" s="1"/>
  <c r="C900" i="14" s="1"/>
  <c r="C901" i="14" s="1"/>
  <c r="C902" i="14" s="1"/>
  <c r="C903" i="14" s="1"/>
  <c r="C904" i="14" s="1"/>
  <c r="C905" i="14" s="1"/>
  <c r="C906" i="14" s="1"/>
  <c r="C907" i="14" s="1"/>
  <c r="M893" i="14"/>
  <c r="L893" i="14"/>
  <c r="M892" i="14"/>
  <c r="L892" i="14"/>
  <c r="M891" i="14"/>
  <c r="L891" i="14"/>
  <c r="M890" i="14"/>
  <c r="L890" i="14"/>
  <c r="M889" i="14"/>
  <c r="L889" i="14"/>
  <c r="M888" i="14"/>
  <c r="L888" i="14"/>
  <c r="M887" i="14"/>
  <c r="L887" i="14"/>
  <c r="M886" i="14"/>
  <c r="L886" i="14"/>
  <c r="M885" i="14"/>
  <c r="L885" i="14"/>
  <c r="C885" i="14"/>
  <c r="C886" i="14" s="1"/>
  <c r="C887" i="14" s="1"/>
  <c r="C888" i="14" s="1"/>
  <c r="C889" i="14" s="1"/>
  <c r="C890" i="14" s="1"/>
  <c r="C891" i="14" s="1"/>
  <c r="C892" i="14" s="1"/>
  <c r="C893" i="14" s="1"/>
  <c r="M884" i="14"/>
  <c r="L884" i="14"/>
  <c r="M883" i="14"/>
  <c r="L883" i="14"/>
  <c r="M882" i="14"/>
  <c r="L882" i="14"/>
  <c r="M881" i="14"/>
  <c r="L881" i="14"/>
  <c r="M880" i="14"/>
  <c r="L880" i="14"/>
  <c r="M879" i="14"/>
  <c r="L879" i="14"/>
  <c r="M878" i="14"/>
  <c r="L878" i="14"/>
  <c r="M877" i="14"/>
  <c r="L877" i="14"/>
  <c r="M876" i="14"/>
  <c r="L876" i="14"/>
  <c r="C876" i="14"/>
  <c r="C877" i="14" s="1"/>
  <c r="C878" i="14" s="1"/>
  <c r="C879" i="14" s="1"/>
  <c r="C880" i="14" s="1"/>
  <c r="C881" i="14" s="1"/>
  <c r="C882" i="14" s="1"/>
  <c r="C883" i="14" s="1"/>
  <c r="C884" i="14" s="1"/>
  <c r="M875" i="14"/>
  <c r="L875" i="14"/>
  <c r="M874" i="14"/>
  <c r="L874" i="14"/>
  <c r="M873" i="14"/>
  <c r="L873" i="14"/>
  <c r="M872" i="14"/>
  <c r="L872" i="14"/>
  <c r="M871" i="14"/>
  <c r="L871" i="14"/>
  <c r="M870" i="14"/>
  <c r="L870" i="14"/>
  <c r="M869" i="14"/>
  <c r="L869" i="14"/>
  <c r="M868" i="14"/>
  <c r="L868" i="14"/>
  <c r="M867" i="14"/>
  <c r="L867" i="14"/>
  <c r="C867" i="14"/>
  <c r="C868" i="14" s="1"/>
  <c r="C869" i="14" s="1"/>
  <c r="C870" i="14" s="1"/>
  <c r="C871" i="14" s="1"/>
  <c r="C872" i="14" s="1"/>
  <c r="C873" i="14" s="1"/>
  <c r="C874" i="14" s="1"/>
  <c r="C875" i="14" s="1"/>
  <c r="M866" i="14"/>
  <c r="L866" i="14"/>
  <c r="M865" i="14"/>
  <c r="L865" i="14"/>
  <c r="M864" i="14"/>
  <c r="L864" i="14"/>
  <c r="M863" i="14"/>
  <c r="L863" i="14"/>
  <c r="M862" i="14"/>
  <c r="L862" i="14"/>
  <c r="M861" i="14"/>
  <c r="L861" i="14"/>
  <c r="M860" i="14"/>
  <c r="L860" i="14"/>
  <c r="M859" i="14"/>
  <c r="L859" i="14"/>
  <c r="M858" i="14"/>
  <c r="L858" i="14"/>
  <c r="M857" i="14"/>
  <c r="L857" i="14"/>
  <c r="C857" i="14"/>
  <c r="C858" i="14" s="1"/>
  <c r="C859" i="14" s="1"/>
  <c r="C860" i="14" s="1"/>
  <c r="C861" i="14" s="1"/>
  <c r="C862" i="14" s="1"/>
  <c r="C863" i="14" s="1"/>
  <c r="C864" i="14" s="1"/>
  <c r="C865" i="14" s="1"/>
  <c r="C866" i="14" s="1"/>
  <c r="M856" i="14"/>
  <c r="L856" i="14"/>
  <c r="M855" i="14"/>
  <c r="L855" i="14"/>
  <c r="M854" i="14"/>
  <c r="L854" i="14"/>
  <c r="M853" i="14"/>
  <c r="L853" i="14"/>
  <c r="M852" i="14"/>
  <c r="L852" i="14"/>
  <c r="M851" i="14"/>
  <c r="L851" i="14"/>
  <c r="M850" i="14"/>
  <c r="L850" i="14"/>
  <c r="M849" i="14"/>
  <c r="L849" i="14"/>
  <c r="M848" i="14"/>
  <c r="L848" i="14"/>
  <c r="M847" i="14"/>
  <c r="L847" i="14"/>
  <c r="M846" i="14"/>
  <c r="L846" i="14"/>
  <c r="M845" i="14"/>
  <c r="L845" i="14"/>
  <c r="M844" i="14"/>
  <c r="L844" i="14"/>
  <c r="M843" i="14"/>
  <c r="L843" i="14"/>
  <c r="C843" i="14"/>
  <c r="C844" i="14" s="1"/>
  <c r="C845" i="14" s="1"/>
  <c r="C846" i="14" s="1"/>
  <c r="C847" i="14" s="1"/>
  <c r="C848" i="14" s="1"/>
  <c r="C849" i="14" s="1"/>
  <c r="C850" i="14" s="1"/>
  <c r="C851" i="14" s="1"/>
  <c r="C852" i="14" s="1"/>
  <c r="C853" i="14" s="1"/>
  <c r="C854" i="14" s="1"/>
  <c r="C855" i="14" s="1"/>
  <c r="C856" i="14" s="1"/>
  <c r="M842" i="14"/>
  <c r="L842" i="14"/>
  <c r="M841" i="14"/>
  <c r="L841" i="14"/>
  <c r="M840" i="14"/>
  <c r="L840" i="14"/>
  <c r="M839" i="14"/>
  <c r="L839" i="14"/>
  <c r="M838" i="14"/>
  <c r="L838" i="14"/>
  <c r="M837" i="14"/>
  <c r="L837" i="14"/>
  <c r="M836" i="14"/>
  <c r="L836" i="14"/>
  <c r="M835" i="14"/>
  <c r="L835" i="14"/>
  <c r="M834" i="14"/>
  <c r="L834" i="14"/>
  <c r="M833" i="14"/>
  <c r="L833" i="14"/>
  <c r="M832" i="14"/>
  <c r="L832" i="14"/>
  <c r="M831" i="14"/>
  <c r="L831" i="14"/>
  <c r="M830" i="14"/>
  <c r="L830" i="14"/>
  <c r="M829" i="14"/>
  <c r="L829" i="14"/>
  <c r="C829" i="14"/>
  <c r="C830" i="14" s="1"/>
  <c r="C831" i="14" s="1"/>
  <c r="C832" i="14" s="1"/>
  <c r="C833" i="14" s="1"/>
  <c r="C834" i="14" s="1"/>
  <c r="C835" i="14" s="1"/>
  <c r="C836" i="14" s="1"/>
  <c r="C837" i="14" s="1"/>
  <c r="C838" i="14" s="1"/>
  <c r="C839" i="14" s="1"/>
  <c r="C840" i="14" s="1"/>
  <c r="C841" i="14" s="1"/>
  <c r="C842" i="14" s="1"/>
  <c r="M828" i="14"/>
  <c r="L828" i="14"/>
  <c r="M827" i="14"/>
  <c r="L827" i="14"/>
  <c r="M826" i="14"/>
  <c r="L826" i="14"/>
  <c r="M825" i="14"/>
  <c r="L825" i="14"/>
  <c r="M824" i="14"/>
  <c r="L824" i="14"/>
  <c r="M823" i="14"/>
  <c r="L823" i="14"/>
  <c r="M822" i="14"/>
  <c r="L822" i="14"/>
  <c r="M821" i="14"/>
  <c r="L821" i="14"/>
  <c r="M820" i="14"/>
  <c r="L820" i="14"/>
  <c r="M819" i="14"/>
  <c r="L819" i="14"/>
  <c r="M818" i="14"/>
  <c r="L818" i="14"/>
  <c r="M817" i="14"/>
  <c r="L817" i="14"/>
  <c r="M816" i="14"/>
  <c r="L816" i="14"/>
  <c r="M815" i="14"/>
  <c r="L815" i="14"/>
  <c r="M814" i="14"/>
  <c r="L814" i="14"/>
  <c r="M813" i="14"/>
  <c r="L813" i="14"/>
  <c r="M812" i="14"/>
  <c r="L812" i="14"/>
  <c r="M811" i="14"/>
  <c r="L811" i="14"/>
  <c r="M810" i="14"/>
  <c r="L810" i="14"/>
  <c r="M809" i="14"/>
  <c r="L809" i="14"/>
  <c r="M808" i="14"/>
  <c r="L808" i="14"/>
  <c r="C808" i="14"/>
  <c r="C809" i="14" s="1"/>
  <c r="C810" i="14" s="1"/>
  <c r="C811" i="14" s="1"/>
  <c r="C812" i="14" s="1"/>
  <c r="C813" i="14" s="1"/>
  <c r="C814" i="14" s="1"/>
  <c r="C815" i="14" s="1"/>
  <c r="C816" i="14" s="1"/>
  <c r="C817" i="14" s="1"/>
  <c r="C818" i="14" s="1"/>
  <c r="C819" i="14" s="1"/>
  <c r="C820" i="14" s="1"/>
  <c r="C821" i="14" s="1"/>
  <c r="C822" i="14" s="1"/>
  <c r="C823" i="14" s="1"/>
  <c r="C824" i="14" s="1"/>
  <c r="C825" i="14" s="1"/>
  <c r="C826" i="14" s="1"/>
  <c r="C827" i="14" s="1"/>
  <c r="C828" i="14" s="1"/>
  <c r="M807" i="14"/>
  <c r="L807" i="14"/>
  <c r="M806" i="14"/>
  <c r="L806" i="14"/>
  <c r="M805" i="14"/>
  <c r="L805" i="14"/>
  <c r="M804" i="14"/>
  <c r="L804" i="14"/>
  <c r="M803" i="14"/>
  <c r="L803" i="14"/>
  <c r="M802" i="14"/>
  <c r="L802" i="14"/>
  <c r="M801" i="14"/>
  <c r="L801" i="14"/>
  <c r="M800" i="14"/>
  <c r="L800" i="14"/>
  <c r="M799" i="14"/>
  <c r="L799" i="14"/>
  <c r="M798" i="14"/>
  <c r="L798" i="14"/>
  <c r="M797" i="14"/>
  <c r="L797" i="14"/>
  <c r="M796" i="14"/>
  <c r="L796" i="14"/>
  <c r="M795" i="14"/>
  <c r="L795" i="14"/>
  <c r="M794" i="14"/>
  <c r="L794" i="14"/>
  <c r="M793" i="14"/>
  <c r="L793" i="14"/>
  <c r="M792" i="14"/>
  <c r="L792" i="14"/>
  <c r="M791" i="14"/>
  <c r="L791" i="14"/>
  <c r="M790" i="14"/>
  <c r="L790" i="14"/>
  <c r="M789" i="14"/>
  <c r="L789" i="14"/>
  <c r="M788" i="14"/>
  <c r="L788" i="14"/>
  <c r="M787" i="14"/>
  <c r="L787" i="14"/>
  <c r="M786" i="14"/>
  <c r="L786" i="14"/>
  <c r="M785" i="14"/>
  <c r="L785" i="14"/>
  <c r="C785" i="14"/>
  <c r="C786" i="14" s="1"/>
  <c r="C787" i="14" s="1"/>
  <c r="C788" i="14" s="1"/>
  <c r="C789" i="14" s="1"/>
  <c r="C790" i="14" s="1"/>
  <c r="C791" i="14" s="1"/>
  <c r="C792" i="14" s="1"/>
  <c r="C793" i="14" s="1"/>
  <c r="C794" i="14" s="1"/>
  <c r="C795" i="14" s="1"/>
  <c r="C796" i="14" s="1"/>
  <c r="C797" i="14" s="1"/>
  <c r="C798" i="14" s="1"/>
  <c r="C799" i="14" s="1"/>
  <c r="C800" i="14" s="1"/>
  <c r="C801" i="14" s="1"/>
  <c r="C802" i="14" s="1"/>
  <c r="C803" i="14" s="1"/>
  <c r="C804" i="14" s="1"/>
  <c r="C805" i="14" s="1"/>
  <c r="C806" i="14" s="1"/>
  <c r="C807" i="14" s="1"/>
  <c r="M784" i="14"/>
  <c r="L784" i="14"/>
  <c r="M783" i="14"/>
  <c r="L783" i="14"/>
  <c r="M782" i="14"/>
  <c r="L782" i="14"/>
  <c r="M781" i="14"/>
  <c r="L781" i="14"/>
  <c r="M780" i="14"/>
  <c r="L780" i="14"/>
  <c r="M779" i="14"/>
  <c r="L779" i="14"/>
  <c r="M778" i="14"/>
  <c r="L778" i="14"/>
  <c r="M777" i="14"/>
  <c r="L777" i="14"/>
  <c r="M776" i="14"/>
  <c r="L776" i="14"/>
  <c r="M775" i="14"/>
  <c r="L775" i="14"/>
  <c r="M774" i="14"/>
  <c r="L774" i="14"/>
  <c r="M773" i="14"/>
  <c r="L773" i="14"/>
  <c r="M772" i="14"/>
  <c r="L772" i="14"/>
  <c r="M771" i="14"/>
  <c r="L771" i="14"/>
  <c r="M770" i="14"/>
  <c r="L770" i="14"/>
  <c r="M769" i="14"/>
  <c r="L769" i="14"/>
  <c r="M768" i="14"/>
  <c r="L768" i="14"/>
  <c r="M767" i="14"/>
  <c r="L767" i="14"/>
  <c r="M766" i="14"/>
  <c r="L766" i="14"/>
  <c r="M765" i="14"/>
  <c r="L765" i="14"/>
  <c r="M764" i="14"/>
  <c r="L764" i="14"/>
  <c r="C764" i="14"/>
  <c r="C765" i="14" s="1"/>
  <c r="C766" i="14" s="1"/>
  <c r="C767" i="14" s="1"/>
  <c r="C768" i="14" s="1"/>
  <c r="C769" i="14" s="1"/>
  <c r="C770" i="14" s="1"/>
  <c r="C771" i="14" s="1"/>
  <c r="C772" i="14" s="1"/>
  <c r="C773" i="14" s="1"/>
  <c r="C774" i="14" s="1"/>
  <c r="C775" i="14" s="1"/>
  <c r="C776" i="14" s="1"/>
  <c r="C777" i="14" s="1"/>
  <c r="C778" i="14" s="1"/>
  <c r="C779" i="14" s="1"/>
  <c r="C780" i="14" s="1"/>
  <c r="C781" i="14" s="1"/>
  <c r="C782" i="14" s="1"/>
  <c r="C783" i="14" s="1"/>
  <c r="C784" i="14" s="1"/>
  <c r="M763" i="14"/>
  <c r="L763" i="14"/>
  <c r="M762" i="14"/>
  <c r="L762" i="14"/>
  <c r="M761" i="14"/>
  <c r="L761" i="14"/>
  <c r="M760" i="14"/>
  <c r="L760" i="14"/>
  <c r="M759" i="14"/>
  <c r="L759" i="14"/>
  <c r="M758" i="14"/>
  <c r="L758" i="14"/>
  <c r="M757" i="14"/>
  <c r="L757" i="14"/>
  <c r="M756" i="14"/>
  <c r="L756" i="14"/>
  <c r="M755" i="14"/>
  <c r="L755" i="14"/>
  <c r="M754" i="14"/>
  <c r="L754" i="14"/>
  <c r="M753" i="14"/>
  <c r="L753" i="14"/>
  <c r="M752" i="14"/>
  <c r="L752" i="14"/>
  <c r="M751" i="14"/>
  <c r="L751" i="14"/>
  <c r="M750" i="14"/>
  <c r="L750" i="14"/>
  <c r="M749" i="14"/>
  <c r="L749" i="14"/>
  <c r="M748" i="14"/>
  <c r="L748" i="14"/>
  <c r="M747" i="14"/>
  <c r="L747" i="14"/>
  <c r="M746" i="14"/>
  <c r="L746" i="14"/>
  <c r="M745" i="14"/>
  <c r="L745" i="14"/>
  <c r="M744" i="14"/>
  <c r="L744" i="14"/>
  <c r="M743" i="14"/>
  <c r="L743" i="14"/>
  <c r="M742" i="14"/>
  <c r="L742" i="14"/>
  <c r="M741" i="14"/>
  <c r="L741" i="14"/>
  <c r="M740" i="14"/>
  <c r="L740" i="14"/>
  <c r="M739" i="14"/>
  <c r="L739" i="14"/>
  <c r="M738" i="14"/>
  <c r="L738" i="14"/>
  <c r="M737" i="14"/>
  <c r="L737" i="14"/>
  <c r="M736" i="14"/>
  <c r="L736" i="14"/>
  <c r="M735" i="14"/>
  <c r="L735" i="14"/>
  <c r="M734" i="14"/>
  <c r="L734" i="14"/>
  <c r="M733" i="14"/>
  <c r="L733" i="14"/>
  <c r="M732" i="14"/>
  <c r="L732" i="14"/>
  <c r="M731" i="14"/>
  <c r="L731" i="14"/>
  <c r="M730" i="14"/>
  <c r="L730" i="14"/>
  <c r="M729" i="14"/>
  <c r="L729" i="14"/>
  <c r="M728" i="14"/>
  <c r="L728" i="14"/>
  <c r="M727" i="14"/>
  <c r="L727" i="14"/>
  <c r="M726" i="14"/>
  <c r="L726" i="14"/>
  <c r="M725" i="14"/>
  <c r="L725" i="14"/>
  <c r="M724" i="14"/>
  <c r="L724" i="14"/>
  <c r="M723" i="14"/>
  <c r="L723" i="14"/>
  <c r="M722" i="14"/>
  <c r="L722" i="14"/>
  <c r="M721" i="14"/>
  <c r="L721" i="14"/>
  <c r="M720" i="14"/>
  <c r="L720" i="14"/>
  <c r="M719" i="14"/>
  <c r="L719" i="14"/>
  <c r="M718" i="14"/>
  <c r="L718" i="14"/>
  <c r="M717" i="14"/>
  <c r="L717" i="14"/>
  <c r="M716" i="14"/>
  <c r="L716" i="14"/>
  <c r="M715" i="14"/>
  <c r="L715" i="14"/>
  <c r="M714" i="14"/>
  <c r="L714" i="14"/>
  <c r="M713" i="14"/>
  <c r="L713" i="14"/>
  <c r="M712" i="14"/>
  <c r="L712" i="14"/>
  <c r="M711" i="14"/>
  <c r="L711" i="14"/>
  <c r="M710" i="14"/>
  <c r="L710" i="14"/>
  <c r="M709" i="14"/>
  <c r="L709" i="14"/>
  <c r="M708" i="14"/>
  <c r="L708" i="14"/>
  <c r="M707" i="14"/>
  <c r="L707" i="14"/>
  <c r="M706" i="14"/>
  <c r="L706" i="14"/>
  <c r="M705" i="14"/>
  <c r="L705" i="14"/>
  <c r="M704" i="14"/>
  <c r="L704" i="14"/>
  <c r="M703" i="14"/>
  <c r="L703" i="14"/>
  <c r="M702" i="14"/>
  <c r="L702" i="14"/>
  <c r="C702" i="14"/>
  <c r="C703" i="14" s="1"/>
  <c r="C704" i="14" s="1"/>
  <c r="C705" i="14" s="1"/>
  <c r="C706" i="14" s="1"/>
  <c r="C707" i="14" s="1"/>
  <c r="C708" i="14" s="1"/>
  <c r="C709" i="14" s="1"/>
  <c r="C710" i="14" s="1"/>
  <c r="C711" i="14" s="1"/>
  <c r="C712" i="14" s="1"/>
  <c r="C713" i="14" s="1"/>
  <c r="C714" i="14" s="1"/>
  <c r="C715" i="14" s="1"/>
  <c r="C716" i="14" s="1"/>
  <c r="C717" i="14" s="1"/>
  <c r="C718" i="14" s="1"/>
  <c r="C719" i="14" s="1"/>
  <c r="C720" i="14" s="1"/>
  <c r="C721" i="14" s="1"/>
  <c r="C722" i="14" s="1"/>
  <c r="C723" i="14" s="1"/>
  <c r="C724" i="14" s="1"/>
  <c r="C725" i="14" s="1"/>
  <c r="C726" i="14" s="1"/>
  <c r="C727" i="14" s="1"/>
  <c r="C728" i="14" s="1"/>
  <c r="C729" i="14" s="1"/>
  <c r="C730" i="14" s="1"/>
  <c r="C731" i="14" s="1"/>
  <c r="C732" i="14" s="1"/>
  <c r="C733" i="14" s="1"/>
  <c r="C734" i="14" s="1"/>
  <c r="C735" i="14" s="1"/>
  <c r="C736" i="14" s="1"/>
  <c r="C737" i="14" s="1"/>
  <c r="C738" i="14" s="1"/>
  <c r="C739" i="14" s="1"/>
  <c r="C740" i="14" s="1"/>
  <c r="C741" i="14" s="1"/>
  <c r="C742" i="14" s="1"/>
  <c r="C743" i="14" s="1"/>
  <c r="C744" i="14" s="1"/>
  <c r="C745" i="14" s="1"/>
  <c r="C746" i="14" s="1"/>
  <c r="C747" i="14" s="1"/>
  <c r="C748" i="14" s="1"/>
  <c r="C749" i="14" s="1"/>
  <c r="C750" i="14" s="1"/>
  <c r="C751" i="14" s="1"/>
  <c r="C752" i="14" s="1"/>
  <c r="C753" i="14" s="1"/>
  <c r="C754" i="14" s="1"/>
  <c r="C755" i="14" s="1"/>
  <c r="C756" i="14" s="1"/>
  <c r="C757" i="14" s="1"/>
  <c r="C758" i="14" s="1"/>
  <c r="C759" i="14" s="1"/>
  <c r="C760" i="14" s="1"/>
  <c r="C761" i="14" s="1"/>
  <c r="C762" i="14" s="1"/>
  <c r="C763" i="14" s="1"/>
  <c r="M701" i="14"/>
  <c r="L701" i="14"/>
  <c r="M700" i="14"/>
  <c r="L700" i="14"/>
  <c r="M699" i="14"/>
  <c r="L699" i="14"/>
  <c r="M698" i="14"/>
  <c r="L698" i="14"/>
  <c r="M697" i="14"/>
  <c r="L697" i="14"/>
  <c r="M696" i="14"/>
  <c r="L696" i="14"/>
  <c r="M695" i="14"/>
  <c r="L695" i="14"/>
  <c r="M694" i="14"/>
  <c r="L694" i="14"/>
  <c r="M693" i="14"/>
  <c r="L693" i="14"/>
  <c r="M692" i="14"/>
  <c r="L692" i="14"/>
  <c r="M691" i="14"/>
  <c r="L691" i="14"/>
  <c r="M690" i="14"/>
  <c r="L690" i="14"/>
  <c r="M689" i="14"/>
  <c r="L689" i="14"/>
  <c r="M688" i="14"/>
  <c r="L688" i="14"/>
  <c r="M687" i="14"/>
  <c r="L687" i="14"/>
  <c r="M686" i="14"/>
  <c r="L686" i="14"/>
  <c r="M685" i="14"/>
  <c r="L685" i="14"/>
  <c r="M684" i="14"/>
  <c r="L684" i="14"/>
  <c r="M683" i="14"/>
  <c r="L683" i="14"/>
  <c r="M682" i="14"/>
  <c r="L682" i="14"/>
  <c r="M681" i="14"/>
  <c r="L681" i="14"/>
  <c r="M680" i="14"/>
  <c r="L680" i="14"/>
  <c r="M679" i="14"/>
  <c r="L679" i="14"/>
  <c r="M678" i="14"/>
  <c r="L678" i="14"/>
  <c r="M677" i="14"/>
  <c r="L677" i="14"/>
  <c r="M676" i="14"/>
  <c r="L676" i="14"/>
  <c r="M675" i="14"/>
  <c r="L675" i="14"/>
  <c r="M674" i="14"/>
  <c r="L674" i="14"/>
  <c r="M673" i="14"/>
  <c r="L673" i="14"/>
  <c r="M672" i="14"/>
  <c r="L672" i="14"/>
  <c r="M671" i="14"/>
  <c r="L671" i="14"/>
  <c r="C671" i="14"/>
  <c r="C672" i="14" s="1"/>
  <c r="C673" i="14" s="1"/>
  <c r="C674" i="14" s="1"/>
  <c r="C675" i="14" s="1"/>
  <c r="C676" i="14" s="1"/>
  <c r="C677" i="14" s="1"/>
  <c r="C678" i="14" s="1"/>
  <c r="C679" i="14" s="1"/>
  <c r="C680" i="14" s="1"/>
  <c r="C681" i="14" s="1"/>
  <c r="C682" i="14" s="1"/>
  <c r="C683" i="14" s="1"/>
  <c r="C684" i="14" s="1"/>
  <c r="C685" i="14" s="1"/>
  <c r="C686" i="14" s="1"/>
  <c r="C687" i="14" s="1"/>
  <c r="C688" i="14" s="1"/>
  <c r="C689" i="14" s="1"/>
  <c r="C690" i="14" s="1"/>
  <c r="C691" i="14" s="1"/>
  <c r="C692" i="14" s="1"/>
  <c r="C693" i="14" s="1"/>
  <c r="C694" i="14" s="1"/>
  <c r="C695" i="14" s="1"/>
  <c r="C696" i="14" s="1"/>
  <c r="C697" i="14" s="1"/>
  <c r="C698" i="14" s="1"/>
  <c r="C699" i="14" s="1"/>
  <c r="C700" i="14" s="1"/>
  <c r="C701" i="14" s="1"/>
  <c r="M670" i="14"/>
  <c r="L670" i="14"/>
  <c r="C670" i="14"/>
  <c r="M669" i="14"/>
  <c r="L669" i="14"/>
  <c r="M668" i="14"/>
  <c r="L668" i="14"/>
  <c r="M667" i="14"/>
  <c r="L667" i="14"/>
  <c r="C667" i="14"/>
  <c r="C668" i="14" s="1"/>
  <c r="C669" i="14" s="1"/>
  <c r="M666" i="14"/>
  <c r="L666" i="14"/>
  <c r="M665" i="14"/>
  <c r="L665" i="14"/>
  <c r="M664" i="14"/>
  <c r="L664" i="14"/>
  <c r="C664" i="14"/>
  <c r="C665" i="14" s="1"/>
  <c r="C666" i="14" s="1"/>
  <c r="M663" i="14"/>
  <c r="L663" i="14"/>
  <c r="M662" i="14"/>
  <c r="L662" i="14"/>
  <c r="M661" i="14"/>
  <c r="L661" i="14"/>
  <c r="M660" i="14"/>
  <c r="L660" i="14"/>
  <c r="C660" i="14"/>
  <c r="C661" i="14" s="1"/>
  <c r="C662" i="14" s="1"/>
  <c r="C663" i="14" s="1"/>
  <c r="M659" i="14"/>
  <c r="L659" i="14"/>
  <c r="M658" i="14"/>
  <c r="L658" i="14"/>
  <c r="M657" i="14"/>
  <c r="L657" i="14"/>
  <c r="M656" i="14"/>
  <c r="L656" i="14"/>
  <c r="M655" i="14"/>
  <c r="L655" i="14"/>
  <c r="M654" i="14"/>
  <c r="L654" i="14"/>
  <c r="M653" i="14"/>
  <c r="L653" i="14"/>
  <c r="M652" i="14"/>
  <c r="L652" i="14"/>
  <c r="C652" i="14"/>
  <c r="C653" i="14" s="1"/>
  <c r="C654" i="14" s="1"/>
  <c r="C655" i="14" s="1"/>
  <c r="C656" i="14" s="1"/>
  <c r="C657" i="14" s="1"/>
  <c r="C658" i="14" s="1"/>
  <c r="C659" i="14" s="1"/>
  <c r="M651" i="14"/>
  <c r="L651" i="14"/>
  <c r="M650" i="14"/>
  <c r="L650" i="14"/>
  <c r="M649" i="14"/>
  <c r="L649" i="14"/>
  <c r="M648" i="14"/>
  <c r="L648" i="14"/>
  <c r="M647" i="14"/>
  <c r="L647" i="14"/>
  <c r="M646" i="14"/>
  <c r="L646" i="14"/>
  <c r="M645" i="14"/>
  <c r="L645" i="14"/>
  <c r="M644" i="14"/>
  <c r="L644" i="14"/>
  <c r="M643" i="14"/>
  <c r="L643" i="14"/>
  <c r="M642" i="14"/>
  <c r="L642" i="14"/>
  <c r="M641" i="14"/>
  <c r="L641" i="14"/>
  <c r="M640" i="14"/>
  <c r="L640" i="14"/>
  <c r="M639" i="14"/>
  <c r="L639" i="14"/>
  <c r="C639" i="14"/>
  <c r="C640" i="14" s="1"/>
  <c r="C641" i="14" s="1"/>
  <c r="C642" i="14" s="1"/>
  <c r="C643" i="14" s="1"/>
  <c r="C644" i="14" s="1"/>
  <c r="C645" i="14" s="1"/>
  <c r="C646" i="14" s="1"/>
  <c r="C647" i="14" s="1"/>
  <c r="C648" i="14" s="1"/>
  <c r="C649" i="14" s="1"/>
  <c r="C650" i="14" s="1"/>
  <c r="C651" i="14" s="1"/>
  <c r="M638" i="14"/>
  <c r="L638" i="14"/>
  <c r="M637" i="14"/>
  <c r="L637" i="14"/>
  <c r="M636" i="14"/>
  <c r="L636" i="14"/>
  <c r="C636" i="14"/>
  <c r="C637" i="14" s="1"/>
  <c r="C638" i="14" s="1"/>
  <c r="M635" i="14"/>
  <c r="L635" i="14"/>
  <c r="M634" i="14"/>
  <c r="L634" i="14"/>
  <c r="M633" i="14"/>
  <c r="L633" i="14"/>
  <c r="M632" i="14"/>
  <c r="L632" i="14"/>
  <c r="M631" i="14"/>
  <c r="L631" i="14"/>
  <c r="M630" i="14"/>
  <c r="L630" i="14"/>
  <c r="M629" i="14"/>
  <c r="L629" i="14"/>
  <c r="M628" i="14"/>
  <c r="L628" i="14"/>
  <c r="M627" i="14"/>
  <c r="L627" i="14"/>
  <c r="M626" i="14"/>
  <c r="L626" i="14"/>
  <c r="M625" i="14"/>
  <c r="L625" i="14"/>
  <c r="C625" i="14"/>
  <c r="C626" i="14" s="1"/>
  <c r="C627" i="14" s="1"/>
  <c r="C628" i="14" s="1"/>
  <c r="C629" i="14" s="1"/>
  <c r="C630" i="14" s="1"/>
  <c r="C631" i="14" s="1"/>
  <c r="C632" i="14" s="1"/>
  <c r="C633" i="14" s="1"/>
  <c r="C634" i="14" s="1"/>
  <c r="C635" i="14" s="1"/>
  <c r="M624" i="14"/>
  <c r="L624" i="14"/>
  <c r="M623" i="14"/>
  <c r="L623" i="14"/>
  <c r="M622" i="14"/>
  <c r="L622" i="14"/>
  <c r="M621" i="14"/>
  <c r="L621" i="14"/>
  <c r="M620" i="14"/>
  <c r="L620" i="14"/>
  <c r="M619" i="14"/>
  <c r="L619" i="14"/>
  <c r="M618" i="14"/>
  <c r="L618" i="14"/>
  <c r="C618" i="14"/>
  <c r="C619" i="14" s="1"/>
  <c r="C620" i="14" s="1"/>
  <c r="C621" i="14" s="1"/>
  <c r="C622" i="14" s="1"/>
  <c r="C623" i="14" s="1"/>
  <c r="C624" i="14" s="1"/>
  <c r="M617" i="14"/>
  <c r="L617" i="14"/>
  <c r="M616" i="14"/>
  <c r="L616" i="14"/>
  <c r="M615" i="14"/>
  <c r="L615" i="14"/>
  <c r="M614" i="14"/>
  <c r="L614" i="14"/>
  <c r="C614" i="14"/>
  <c r="C615" i="14" s="1"/>
  <c r="C616" i="14" s="1"/>
  <c r="C617" i="14" s="1"/>
  <c r="M613" i="14"/>
  <c r="L613" i="14"/>
  <c r="M612" i="14"/>
  <c r="L612" i="14"/>
  <c r="M611" i="14"/>
  <c r="L611" i="14"/>
  <c r="M610" i="14"/>
  <c r="L610" i="14"/>
  <c r="M609" i="14"/>
  <c r="L609" i="14"/>
  <c r="M608" i="14"/>
  <c r="L608" i="14"/>
  <c r="M607" i="14"/>
  <c r="L607" i="14"/>
  <c r="C607" i="14"/>
  <c r="C608" i="14" s="1"/>
  <c r="C609" i="14" s="1"/>
  <c r="C610" i="14" s="1"/>
  <c r="C611" i="14" s="1"/>
  <c r="C612" i="14" s="1"/>
  <c r="C613" i="14" s="1"/>
  <c r="M606" i="14"/>
  <c r="L606" i="14"/>
  <c r="M605" i="14"/>
  <c r="L605" i="14"/>
  <c r="M604" i="14"/>
  <c r="L604" i="14"/>
  <c r="M603" i="14"/>
  <c r="L603" i="14"/>
  <c r="M602" i="14"/>
  <c r="L602" i="14"/>
  <c r="M601" i="14"/>
  <c r="L601" i="14"/>
  <c r="M600" i="14"/>
  <c r="L600" i="14"/>
  <c r="G600" i="14"/>
  <c r="G601" i="14" s="1"/>
  <c r="G602" i="14" s="1"/>
  <c r="G603" i="14" s="1"/>
  <c r="G604" i="14" s="1"/>
  <c r="G605" i="14" s="1"/>
  <c r="G606" i="14" s="1"/>
  <c r="G607" i="14" s="1"/>
  <c r="G608" i="14" s="1"/>
  <c r="G609" i="14" s="1"/>
  <c r="G610" i="14" s="1"/>
  <c r="G611" i="14" s="1"/>
  <c r="G612" i="14" s="1"/>
  <c r="G613" i="14" s="1"/>
  <c r="G614" i="14" s="1"/>
  <c r="G615" i="14" s="1"/>
  <c r="G616" i="14" s="1"/>
  <c r="G617" i="14" s="1"/>
  <c r="G618" i="14" s="1"/>
  <c r="G619" i="14" s="1"/>
  <c r="G620" i="14" s="1"/>
  <c r="G621" i="14" s="1"/>
  <c r="G622" i="14" s="1"/>
  <c r="G623" i="14" s="1"/>
  <c r="G624" i="14" s="1"/>
  <c r="G625" i="14" s="1"/>
  <c r="G626" i="14" s="1"/>
  <c r="G627" i="14" s="1"/>
  <c r="G628" i="14" s="1"/>
  <c r="G629" i="14" s="1"/>
  <c r="G630" i="14" s="1"/>
  <c r="G631" i="14" s="1"/>
  <c r="G632" i="14" s="1"/>
  <c r="G633" i="14" s="1"/>
  <c r="G634" i="14" s="1"/>
  <c r="G635" i="14" s="1"/>
  <c r="G636" i="14" s="1"/>
  <c r="G637" i="14" s="1"/>
  <c r="G638" i="14" s="1"/>
  <c r="G639" i="14" s="1"/>
  <c r="G640" i="14" s="1"/>
  <c r="G641" i="14" s="1"/>
  <c r="G642" i="14" s="1"/>
  <c r="G643" i="14" s="1"/>
  <c r="G644" i="14" s="1"/>
  <c r="G645" i="14" s="1"/>
  <c r="G646" i="14" s="1"/>
  <c r="G647" i="14" s="1"/>
  <c r="G648" i="14" s="1"/>
  <c r="G649" i="14" s="1"/>
  <c r="G650" i="14" s="1"/>
  <c r="G651" i="14" s="1"/>
  <c r="G652" i="14" s="1"/>
  <c r="G653" i="14" s="1"/>
  <c r="G654" i="14" s="1"/>
  <c r="G655" i="14" s="1"/>
  <c r="G656" i="14" s="1"/>
  <c r="G657" i="14" s="1"/>
  <c r="G658" i="14" s="1"/>
  <c r="G659" i="14" s="1"/>
  <c r="G660" i="14" s="1"/>
  <c r="G661" i="14" s="1"/>
  <c r="G662" i="14" s="1"/>
  <c r="G663" i="14" s="1"/>
  <c r="G664" i="14" s="1"/>
  <c r="G665" i="14" s="1"/>
  <c r="G666" i="14" s="1"/>
  <c r="G667" i="14" s="1"/>
  <c r="G668" i="14" s="1"/>
  <c r="G669" i="14" s="1"/>
  <c r="G670" i="14" s="1"/>
  <c r="G671" i="14" s="1"/>
  <c r="G672" i="14" s="1"/>
  <c r="G673" i="14" s="1"/>
  <c r="G674" i="14" s="1"/>
  <c r="G675" i="14" s="1"/>
  <c r="G676" i="14" s="1"/>
  <c r="G677" i="14" s="1"/>
  <c r="G678" i="14" s="1"/>
  <c r="G679" i="14" s="1"/>
  <c r="G680" i="14" s="1"/>
  <c r="G681" i="14" s="1"/>
  <c r="G682" i="14" s="1"/>
  <c r="G683" i="14" s="1"/>
  <c r="G684" i="14" s="1"/>
  <c r="G685" i="14" s="1"/>
  <c r="G686" i="14" s="1"/>
  <c r="G687" i="14" s="1"/>
  <c r="G688" i="14" s="1"/>
  <c r="G689" i="14" s="1"/>
  <c r="G690" i="14" s="1"/>
  <c r="G691" i="14" s="1"/>
  <c r="G692" i="14" s="1"/>
  <c r="G693" i="14" s="1"/>
  <c r="G694" i="14" s="1"/>
  <c r="G695" i="14" s="1"/>
  <c r="G696" i="14" s="1"/>
  <c r="G697" i="14" s="1"/>
  <c r="G698" i="14" s="1"/>
  <c r="G699" i="14" s="1"/>
  <c r="G700" i="14" s="1"/>
  <c r="G701" i="14" s="1"/>
  <c r="G702" i="14" s="1"/>
  <c r="G703" i="14" s="1"/>
  <c r="G704" i="14" s="1"/>
  <c r="G705" i="14" s="1"/>
  <c r="G706" i="14" s="1"/>
  <c r="G707" i="14" s="1"/>
  <c r="G708" i="14" s="1"/>
  <c r="G709" i="14" s="1"/>
  <c r="G710" i="14" s="1"/>
  <c r="G711" i="14" s="1"/>
  <c r="G712" i="14" s="1"/>
  <c r="G713" i="14" s="1"/>
  <c r="G714" i="14" s="1"/>
  <c r="G715" i="14" s="1"/>
  <c r="G716" i="14" s="1"/>
  <c r="G717" i="14" s="1"/>
  <c r="G718" i="14" s="1"/>
  <c r="G719" i="14" s="1"/>
  <c r="G720" i="14" s="1"/>
  <c r="G721" i="14" s="1"/>
  <c r="G722" i="14" s="1"/>
  <c r="G723" i="14" s="1"/>
  <c r="G724" i="14" s="1"/>
  <c r="G725" i="14" s="1"/>
  <c r="G726" i="14" s="1"/>
  <c r="G727" i="14" s="1"/>
  <c r="G728" i="14" s="1"/>
  <c r="G729" i="14" s="1"/>
  <c r="G730" i="14" s="1"/>
  <c r="G731" i="14" s="1"/>
  <c r="G732" i="14" s="1"/>
  <c r="G733" i="14" s="1"/>
  <c r="G734" i="14" s="1"/>
  <c r="G735" i="14" s="1"/>
  <c r="G736" i="14" s="1"/>
  <c r="G737" i="14" s="1"/>
  <c r="G738" i="14" s="1"/>
  <c r="G739" i="14" s="1"/>
  <c r="G740" i="14" s="1"/>
  <c r="G741" i="14" s="1"/>
  <c r="G742" i="14" s="1"/>
  <c r="G743" i="14" s="1"/>
  <c r="G744" i="14" s="1"/>
  <c r="G745" i="14" s="1"/>
  <c r="G746" i="14" s="1"/>
  <c r="G747" i="14" s="1"/>
  <c r="G748" i="14" s="1"/>
  <c r="G749" i="14" s="1"/>
  <c r="G750" i="14" s="1"/>
  <c r="G751" i="14" s="1"/>
  <c r="G752" i="14" s="1"/>
  <c r="G753" i="14" s="1"/>
  <c r="G754" i="14" s="1"/>
  <c r="G755" i="14" s="1"/>
  <c r="G756" i="14" s="1"/>
  <c r="G757" i="14" s="1"/>
  <c r="G758" i="14" s="1"/>
  <c r="G759" i="14" s="1"/>
  <c r="G760" i="14" s="1"/>
  <c r="G761" i="14" s="1"/>
  <c r="G762" i="14" s="1"/>
  <c r="G763" i="14" s="1"/>
  <c r="G764" i="14" s="1"/>
  <c r="G765" i="14" s="1"/>
  <c r="G766" i="14" s="1"/>
  <c r="G767" i="14" s="1"/>
  <c r="G768" i="14" s="1"/>
  <c r="G769" i="14" s="1"/>
  <c r="G770" i="14" s="1"/>
  <c r="G771" i="14" s="1"/>
  <c r="G772" i="14" s="1"/>
  <c r="G773" i="14" s="1"/>
  <c r="G774" i="14" s="1"/>
  <c r="G775" i="14" s="1"/>
  <c r="G776" i="14" s="1"/>
  <c r="G777" i="14" s="1"/>
  <c r="G778" i="14" s="1"/>
  <c r="G779" i="14" s="1"/>
  <c r="G780" i="14" s="1"/>
  <c r="G781" i="14" s="1"/>
  <c r="G782" i="14" s="1"/>
  <c r="G783" i="14" s="1"/>
  <c r="G784" i="14" s="1"/>
  <c r="G785" i="14" s="1"/>
  <c r="G786" i="14" s="1"/>
  <c r="G787" i="14" s="1"/>
  <c r="G788" i="14" s="1"/>
  <c r="G789" i="14" s="1"/>
  <c r="G790" i="14" s="1"/>
  <c r="G791" i="14" s="1"/>
  <c r="G792" i="14" s="1"/>
  <c r="G793" i="14" s="1"/>
  <c r="G794" i="14" s="1"/>
  <c r="G795" i="14" s="1"/>
  <c r="G796" i="14" s="1"/>
  <c r="G797" i="14" s="1"/>
  <c r="G798" i="14" s="1"/>
  <c r="G799" i="14" s="1"/>
  <c r="G800" i="14" s="1"/>
  <c r="G801" i="14" s="1"/>
  <c r="G802" i="14" s="1"/>
  <c r="G803" i="14" s="1"/>
  <c r="G804" i="14" s="1"/>
  <c r="G805" i="14" s="1"/>
  <c r="G806" i="14" s="1"/>
  <c r="G807" i="14" s="1"/>
  <c r="G808" i="14" s="1"/>
  <c r="G809" i="14" s="1"/>
  <c r="G810" i="14" s="1"/>
  <c r="G811" i="14" s="1"/>
  <c r="G812" i="14" s="1"/>
  <c r="G813" i="14" s="1"/>
  <c r="G814" i="14" s="1"/>
  <c r="G815" i="14" s="1"/>
  <c r="G816" i="14" s="1"/>
  <c r="G817" i="14" s="1"/>
  <c r="G818" i="14" s="1"/>
  <c r="G819" i="14" s="1"/>
  <c r="G820" i="14" s="1"/>
  <c r="G821" i="14" s="1"/>
  <c r="G822" i="14" s="1"/>
  <c r="G823" i="14" s="1"/>
  <c r="G824" i="14" s="1"/>
  <c r="G825" i="14" s="1"/>
  <c r="G826" i="14" s="1"/>
  <c r="G827" i="14" s="1"/>
  <c r="G828" i="14" s="1"/>
  <c r="G829" i="14" s="1"/>
  <c r="G830" i="14" s="1"/>
  <c r="G831" i="14" s="1"/>
  <c r="G832" i="14" s="1"/>
  <c r="G833" i="14" s="1"/>
  <c r="G834" i="14" s="1"/>
  <c r="G835" i="14" s="1"/>
  <c r="G836" i="14" s="1"/>
  <c r="G837" i="14" s="1"/>
  <c r="G838" i="14" s="1"/>
  <c r="G839" i="14" s="1"/>
  <c r="G840" i="14" s="1"/>
  <c r="G841" i="14" s="1"/>
  <c r="G842" i="14" s="1"/>
  <c r="G843" i="14" s="1"/>
  <c r="G844" i="14" s="1"/>
  <c r="G845" i="14" s="1"/>
  <c r="G846" i="14" s="1"/>
  <c r="G847" i="14" s="1"/>
  <c r="G848" i="14" s="1"/>
  <c r="G849" i="14" s="1"/>
  <c r="G850" i="14" s="1"/>
  <c r="G851" i="14" s="1"/>
  <c r="G852" i="14" s="1"/>
  <c r="G853" i="14" s="1"/>
  <c r="G854" i="14" s="1"/>
  <c r="G855" i="14" s="1"/>
  <c r="G856" i="14" s="1"/>
  <c r="G857" i="14" s="1"/>
  <c r="G858" i="14" s="1"/>
  <c r="G859" i="14" s="1"/>
  <c r="G860" i="14" s="1"/>
  <c r="G861" i="14" s="1"/>
  <c r="G862" i="14" s="1"/>
  <c r="G863" i="14" s="1"/>
  <c r="G864" i="14" s="1"/>
  <c r="G865" i="14" s="1"/>
  <c r="G866" i="14" s="1"/>
  <c r="G867" i="14" s="1"/>
  <c r="G868" i="14" s="1"/>
  <c r="G869" i="14" s="1"/>
  <c r="G870" i="14" s="1"/>
  <c r="G871" i="14" s="1"/>
  <c r="G872" i="14" s="1"/>
  <c r="G873" i="14" s="1"/>
  <c r="G874" i="14" s="1"/>
  <c r="G875" i="14" s="1"/>
  <c r="G876" i="14" s="1"/>
  <c r="G877" i="14" s="1"/>
  <c r="G878" i="14" s="1"/>
  <c r="G879" i="14" s="1"/>
  <c r="G880" i="14" s="1"/>
  <c r="G881" i="14" s="1"/>
  <c r="G882" i="14" s="1"/>
  <c r="G883" i="14" s="1"/>
  <c r="G884" i="14" s="1"/>
  <c r="G885" i="14" s="1"/>
  <c r="G886" i="14" s="1"/>
  <c r="G887" i="14" s="1"/>
  <c r="G888" i="14" s="1"/>
  <c r="G889" i="14" s="1"/>
  <c r="G890" i="14" s="1"/>
  <c r="G891" i="14" s="1"/>
  <c r="G892" i="14" s="1"/>
  <c r="G893" i="14" s="1"/>
  <c r="G894" i="14" s="1"/>
  <c r="G895" i="14" s="1"/>
  <c r="G896" i="14" s="1"/>
  <c r="G897" i="14" s="1"/>
  <c r="G898" i="14" s="1"/>
  <c r="G899" i="14" s="1"/>
  <c r="G900" i="14" s="1"/>
  <c r="G901" i="14" s="1"/>
  <c r="G902" i="14" s="1"/>
  <c r="G903" i="14" s="1"/>
  <c r="G904" i="14" s="1"/>
  <c r="G905" i="14" s="1"/>
  <c r="G906" i="14" s="1"/>
  <c r="G907" i="14" s="1"/>
  <c r="G908" i="14" s="1"/>
  <c r="G909" i="14" s="1"/>
  <c r="G910" i="14" s="1"/>
  <c r="G911" i="14" s="1"/>
  <c r="G912" i="14" s="1"/>
  <c r="G913" i="14" s="1"/>
  <c r="C600" i="14"/>
  <c r="C601" i="14" s="1"/>
  <c r="C602" i="14" s="1"/>
  <c r="C603" i="14" s="1"/>
  <c r="C604" i="14" s="1"/>
  <c r="C605" i="14" s="1"/>
  <c r="C606" i="14" s="1"/>
  <c r="B600" i="14"/>
  <c r="B601" i="14" s="1"/>
  <c r="M599" i="14"/>
  <c r="L599" i="14"/>
  <c r="M598" i="14"/>
  <c r="L598" i="14"/>
  <c r="M597" i="14"/>
  <c r="L597" i="14"/>
  <c r="M596" i="14"/>
  <c r="L596" i="14"/>
  <c r="M595" i="14"/>
  <c r="L595" i="14"/>
  <c r="M594" i="14"/>
  <c r="L594" i="14"/>
  <c r="M593" i="14"/>
  <c r="L593" i="14"/>
  <c r="M592" i="14"/>
  <c r="L592" i="14"/>
  <c r="C592" i="14"/>
  <c r="C593" i="14" s="1"/>
  <c r="C594" i="14" s="1"/>
  <c r="C595" i="14" s="1"/>
  <c r="C596" i="14" s="1"/>
  <c r="C597" i="14" s="1"/>
  <c r="C598" i="14" s="1"/>
  <c r="C599" i="14" s="1"/>
  <c r="M591" i="14"/>
  <c r="L591" i="14"/>
  <c r="M590" i="14"/>
  <c r="L590" i="14"/>
  <c r="M589" i="14"/>
  <c r="L589" i="14"/>
  <c r="M588" i="14"/>
  <c r="L588" i="14"/>
  <c r="M587" i="14"/>
  <c r="L587" i="14"/>
  <c r="M586" i="14"/>
  <c r="L586" i="14"/>
  <c r="M585" i="14"/>
  <c r="L585" i="14"/>
  <c r="M584" i="14"/>
  <c r="L584" i="14"/>
  <c r="M583" i="14"/>
  <c r="L583" i="14"/>
  <c r="M582" i="14"/>
  <c r="L582" i="14"/>
  <c r="M581" i="14"/>
  <c r="L581" i="14"/>
  <c r="M580" i="14"/>
  <c r="L580" i="14"/>
  <c r="M579" i="14"/>
  <c r="L579" i="14"/>
  <c r="C579" i="14"/>
  <c r="C580" i="14" s="1"/>
  <c r="C581" i="14" s="1"/>
  <c r="C582" i="14" s="1"/>
  <c r="C583" i="14" s="1"/>
  <c r="C584" i="14" s="1"/>
  <c r="C585" i="14" s="1"/>
  <c r="C586" i="14" s="1"/>
  <c r="C587" i="14" s="1"/>
  <c r="C588" i="14" s="1"/>
  <c r="C589" i="14" s="1"/>
  <c r="C590" i="14" s="1"/>
  <c r="C591" i="14" s="1"/>
  <c r="M578" i="14"/>
  <c r="L578" i="14"/>
  <c r="M577" i="14"/>
  <c r="L577" i="14"/>
  <c r="M576" i="14"/>
  <c r="L576" i="14"/>
  <c r="M575" i="14"/>
  <c r="L575" i="14"/>
  <c r="M574" i="14"/>
  <c r="L574" i="14"/>
  <c r="M573" i="14"/>
  <c r="L573" i="14"/>
  <c r="M572" i="14"/>
  <c r="L572" i="14"/>
  <c r="M571" i="14"/>
  <c r="L571" i="14"/>
  <c r="C571" i="14"/>
  <c r="C572" i="14" s="1"/>
  <c r="C573" i="14" s="1"/>
  <c r="C574" i="14" s="1"/>
  <c r="C575" i="14" s="1"/>
  <c r="C576" i="14" s="1"/>
  <c r="C577" i="14" s="1"/>
  <c r="C578" i="14" s="1"/>
  <c r="M570" i="14"/>
  <c r="L570" i="14"/>
  <c r="M569" i="14"/>
  <c r="L569" i="14"/>
  <c r="M568" i="14"/>
  <c r="L568" i="14"/>
  <c r="M567" i="14"/>
  <c r="L567" i="14"/>
  <c r="M566" i="14"/>
  <c r="L566" i="14"/>
  <c r="M565" i="14"/>
  <c r="L565" i="14"/>
  <c r="M564" i="14"/>
  <c r="L564" i="14"/>
  <c r="M563" i="14"/>
  <c r="L563" i="14"/>
  <c r="C563" i="14"/>
  <c r="C564" i="14" s="1"/>
  <c r="C565" i="14" s="1"/>
  <c r="C566" i="14" s="1"/>
  <c r="C567" i="14" s="1"/>
  <c r="C568" i="14" s="1"/>
  <c r="C569" i="14" s="1"/>
  <c r="C570" i="14" s="1"/>
  <c r="M562" i="14"/>
  <c r="L562" i="14"/>
  <c r="M561" i="14"/>
  <c r="L561" i="14"/>
  <c r="M560" i="14"/>
  <c r="L560" i="14"/>
  <c r="M559" i="14"/>
  <c r="L559" i="14"/>
  <c r="M558" i="14"/>
  <c r="L558" i="14"/>
  <c r="M557" i="14"/>
  <c r="L557" i="14"/>
  <c r="M556" i="14"/>
  <c r="L556" i="14"/>
  <c r="M555" i="14"/>
  <c r="L555" i="14"/>
  <c r="C555" i="14"/>
  <c r="C556" i="14" s="1"/>
  <c r="C557" i="14" s="1"/>
  <c r="C558" i="14" s="1"/>
  <c r="C559" i="14" s="1"/>
  <c r="C560" i="14" s="1"/>
  <c r="C561" i="14" s="1"/>
  <c r="C562" i="14" s="1"/>
  <c r="M554" i="14"/>
  <c r="L554" i="14"/>
  <c r="M553" i="14"/>
  <c r="L553" i="14"/>
  <c r="M552" i="14"/>
  <c r="L552" i="14"/>
  <c r="M551" i="14"/>
  <c r="L551" i="14"/>
  <c r="M550" i="14"/>
  <c r="L550" i="14"/>
  <c r="M549" i="14"/>
  <c r="L549" i="14"/>
  <c r="M548" i="14"/>
  <c r="L548" i="14"/>
  <c r="M547" i="14"/>
  <c r="L547" i="14"/>
  <c r="C547" i="14"/>
  <c r="C548" i="14" s="1"/>
  <c r="C549" i="14" s="1"/>
  <c r="C550" i="14" s="1"/>
  <c r="C551" i="14" s="1"/>
  <c r="C552" i="14" s="1"/>
  <c r="C553" i="14" s="1"/>
  <c r="C554" i="14" s="1"/>
  <c r="M546" i="14"/>
  <c r="L546" i="14"/>
  <c r="M545" i="14"/>
  <c r="L545" i="14"/>
  <c r="M544" i="14"/>
  <c r="L544" i="14"/>
  <c r="M543" i="14"/>
  <c r="L543" i="14"/>
  <c r="M542" i="14"/>
  <c r="L542" i="14"/>
  <c r="M541" i="14"/>
  <c r="L541" i="14"/>
  <c r="M540" i="14"/>
  <c r="L540" i="14"/>
  <c r="M539" i="14"/>
  <c r="L539" i="14"/>
  <c r="M538" i="14"/>
  <c r="L538" i="14"/>
  <c r="M537" i="14"/>
  <c r="L537" i="14"/>
  <c r="M536" i="14"/>
  <c r="L536" i="14"/>
  <c r="M535" i="14"/>
  <c r="L535" i="14"/>
  <c r="C535" i="14"/>
  <c r="C536" i="14" s="1"/>
  <c r="C537" i="14" s="1"/>
  <c r="C538" i="14" s="1"/>
  <c r="C539" i="14" s="1"/>
  <c r="C540" i="14" s="1"/>
  <c r="C541" i="14" s="1"/>
  <c r="C542" i="14" s="1"/>
  <c r="C543" i="14" s="1"/>
  <c r="C544" i="14" s="1"/>
  <c r="C545" i="14" s="1"/>
  <c r="C546" i="14" s="1"/>
  <c r="M534" i="14"/>
  <c r="L534" i="14"/>
  <c r="M533" i="14"/>
  <c r="L533" i="14"/>
  <c r="M532" i="14"/>
  <c r="L532" i="14"/>
  <c r="M531" i="14"/>
  <c r="L531" i="14"/>
  <c r="M530" i="14"/>
  <c r="L530" i="14"/>
  <c r="M529" i="14"/>
  <c r="L529" i="14"/>
  <c r="M528" i="14"/>
  <c r="L528" i="14"/>
  <c r="C528" i="14"/>
  <c r="C529" i="14" s="1"/>
  <c r="C530" i="14" s="1"/>
  <c r="C531" i="14" s="1"/>
  <c r="C532" i="14" s="1"/>
  <c r="C533" i="14" s="1"/>
  <c r="C534" i="14" s="1"/>
  <c r="M527" i="14"/>
  <c r="L527" i="14"/>
  <c r="M526" i="14"/>
  <c r="L526" i="14"/>
  <c r="M525" i="14"/>
  <c r="L525" i="14"/>
  <c r="M524" i="14"/>
  <c r="L524" i="14"/>
  <c r="M523" i="14"/>
  <c r="L523" i="14"/>
  <c r="M522" i="14"/>
  <c r="L522" i="14"/>
  <c r="M521" i="14"/>
  <c r="L521" i="14"/>
  <c r="M520" i="14"/>
  <c r="L520" i="14"/>
  <c r="M519" i="14"/>
  <c r="L519" i="14"/>
  <c r="M518" i="14"/>
  <c r="L518" i="14"/>
  <c r="M517" i="14"/>
  <c r="L517" i="14"/>
  <c r="M516" i="14"/>
  <c r="L516" i="14"/>
  <c r="M515" i="14"/>
  <c r="L515" i="14"/>
  <c r="M514" i="14"/>
  <c r="L514" i="14"/>
  <c r="M513" i="14"/>
  <c r="L513" i="14"/>
  <c r="M512" i="14"/>
  <c r="L512" i="14"/>
  <c r="M511" i="14"/>
  <c r="L511" i="14"/>
  <c r="M510" i="14"/>
  <c r="L510" i="14"/>
  <c r="M509" i="14"/>
  <c r="L509" i="14"/>
  <c r="M508" i="14"/>
  <c r="L508" i="14"/>
  <c r="C508" i="14"/>
  <c r="C509" i="14" s="1"/>
  <c r="C510" i="14" s="1"/>
  <c r="C511" i="14" s="1"/>
  <c r="C512" i="14" s="1"/>
  <c r="C513" i="14" s="1"/>
  <c r="C514" i="14" s="1"/>
  <c r="C515" i="14" s="1"/>
  <c r="C516" i="14" s="1"/>
  <c r="C517" i="14" s="1"/>
  <c r="C518" i="14" s="1"/>
  <c r="C519" i="14" s="1"/>
  <c r="C520" i="14" s="1"/>
  <c r="C521" i="14" s="1"/>
  <c r="C522" i="14" s="1"/>
  <c r="C523" i="14" s="1"/>
  <c r="C524" i="14" s="1"/>
  <c r="C525" i="14" s="1"/>
  <c r="C526" i="14" s="1"/>
  <c r="C527" i="14" s="1"/>
  <c r="M507" i="14"/>
  <c r="L507" i="14"/>
  <c r="M506" i="14"/>
  <c r="L506" i="14"/>
  <c r="M505" i="14"/>
  <c r="L505" i="14"/>
  <c r="M504" i="14"/>
  <c r="L504" i="14"/>
  <c r="M503" i="14"/>
  <c r="L503" i="14"/>
  <c r="W502" i="14"/>
  <c r="M502" i="14"/>
  <c r="L502" i="14"/>
  <c r="M501" i="14"/>
  <c r="L501" i="14"/>
  <c r="M500" i="14"/>
  <c r="L500" i="14"/>
  <c r="M499" i="14"/>
  <c r="L499" i="14"/>
  <c r="M498" i="14"/>
  <c r="L498" i="14"/>
  <c r="M497" i="14"/>
  <c r="L497" i="14"/>
  <c r="M496" i="14"/>
  <c r="L496" i="14"/>
  <c r="M495" i="14"/>
  <c r="L495" i="14"/>
  <c r="M494" i="14"/>
  <c r="L494" i="14"/>
  <c r="M493" i="14"/>
  <c r="L493" i="14"/>
  <c r="M492" i="14"/>
  <c r="L492" i="14"/>
  <c r="M491" i="14"/>
  <c r="L491" i="14"/>
  <c r="M490" i="14"/>
  <c r="L490" i="14"/>
  <c r="M489" i="14"/>
  <c r="L489" i="14"/>
  <c r="M488" i="14"/>
  <c r="L488" i="14"/>
  <c r="M487" i="14"/>
  <c r="L487" i="14"/>
  <c r="C487" i="14"/>
  <c r="C488" i="14" s="1"/>
  <c r="C489" i="14" s="1"/>
  <c r="C490" i="14" s="1"/>
  <c r="C491" i="14" s="1"/>
  <c r="C492" i="14" s="1"/>
  <c r="C493" i="14" s="1"/>
  <c r="C494" i="14" s="1"/>
  <c r="C495" i="14" s="1"/>
  <c r="C496" i="14" s="1"/>
  <c r="C497" i="14" s="1"/>
  <c r="C498" i="14" s="1"/>
  <c r="C499" i="14" s="1"/>
  <c r="C500" i="14" s="1"/>
  <c r="C501" i="14" s="1"/>
  <c r="C502" i="14" s="1"/>
  <c r="C503" i="14" s="1"/>
  <c r="C504" i="14" s="1"/>
  <c r="C505" i="14" s="1"/>
  <c r="C506" i="14" s="1"/>
  <c r="C507" i="14" s="1"/>
  <c r="M486" i="14"/>
  <c r="L486" i="14"/>
  <c r="M485" i="14"/>
  <c r="L485" i="14"/>
  <c r="M484" i="14"/>
  <c r="L484" i="14"/>
  <c r="M483" i="14"/>
  <c r="L483" i="14"/>
  <c r="M482" i="14"/>
  <c r="L482" i="14"/>
  <c r="M481" i="14"/>
  <c r="L481" i="14"/>
  <c r="M480" i="14"/>
  <c r="L480" i="14"/>
  <c r="M479" i="14"/>
  <c r="L479" i="14"/>
  <c r="M478" i="14"/>
  <c r="L478" i="14"/>
  <c r="M477" i="14"/>
  <c r="L477" i="14"/>
  <c r="M476" i="14"/>
  <c r="L476" i="14"/>
  <c r="M475" i="14"/>
  <c r="L475" i="14"/>
  <c r="M474" i="14"/>
  <c r="L474" i="14"/>
  <c r="M473" i="14"/>
  <c r="L473" i="14"/>
  <c r="M472" i="14"/>
  <c r="L472" i="14"/>
  <c r="M471" i="14"/>
  <c r="L471" i="14"/>
  <c r="M470" i="14"/>
  <c r="L470" i="14"/>
  <c r="M469" i="14"/>
  <c r="L469" i="14"/>
  <c r="C469" i="14"/>
  <c r="C470" i="14" s="1"/>
  <c r="C471" i="14" s="1"/>
  <c r="C472" i="14" s="1"/>
  <c r="C473" i="14" s="1"/>
  <c r="C474" i="14" s="1"/>
  <c r="C475" i="14" s="1"/>
  <c r="C476" i="14" s="1"/>
  <c r="C477" i="14" s="1"/>
  <c r="C478" i="14" s="1"/>
  <c r="C479" i="14" s="1"/>
  <c r="C480" i="14" s="1"/>
  <c r="C481" i="14" s="1"/>
  <c r="C482" i="14" s="1"/>
  <c r="C483" i="14" s="1"/>
  <c r="C484" i="14" s="1"/>
  <c r="C485" i="14" s="1"/>
  <c r="C486" i="14" s="1"/>
  <c r="M468" i="14"/>
  <c r="L468" i="14"/>
  <c r="M467" i="14"/>
  <c r="L467" i="14"/>
  <c r="M466" i="14"/>
  <c r="L466" i="14"/>
  <c r="M465" i="14"/>
  <c r="L465" i="14"/>
  <c r="M464" i="14"/>
  <c r="L464" i="14"/>
  <c r="M463" i="14"/>
  <c r="L463" i="14"/>
  <c r="M462" i="14"/>
  <c r="L462" i="14"/>
  <c r="M461" i="14"/>
  <c r="L461" i="14"/>
  <c r="M460" i="14"/>
  <c r="L460" i="14"/>
  <c r="M459" i="14"/>
  <c r="L459" i="14"/>
  <c r="M458" i="14"/>
  <c r="L458" i="14"/>
  <c r="M457" i="14"/>
  <c r="L457" i="14"/>
  <c r="M456" i="14"/>
  <c r="L456" i="14"/>
  <c r="M455" i="14"/>
  <c r="L455" i="14"/>
  <c r="M454" i="14"/>
  <c r="L454" i="14"/>
  <c r="M453" i="14"/>
  <c r="L453" i="14"/>
  <c r="M452" i="14"/>
  <c r="L452" i="14"/>
  <c r="M451" i="14"/>
  <c r="L451" i="14"/>
  <c r="M450" i="14"/>
  <c r="L450" i="14"/>
  <c r="M449" i="14"/>
  <c r="L449" i="14"/>
  <c r="M448" i="14"/>
  <c r="L448" i="14"/>
  <c r="M447" i="14"/>
  <c r="L447" i="14"/>
  <c r="M446" i="14"/>
  <c r="L446" i="14"/>
  <c r="M445" i="14"/>
  <c r="L445" i="14"/>
  <c r="M444" i="14"/>
  <c r="L444" i="14"/>
  <c r="M443" i="14"/>
  <c r="L443" i="14"/>
  <c r="M442" i="14"/>
  <c r="L442" i="14"/>
  <c r="M441" i="14"/>
  <c r="L441" i="14"/>
  <c r="M440" i="14"/>
  <c r="L440" i="14"/>
  <c r="M439" i="14"/>
  <c r="L439" i="14"/>
  <c r="M438" i="14"/>
  <c r="L438" i="14"/>
  <c r="M437" i="14"/>
  <c r="L437" i="14"/>
  <c r="M436" i="14"/>
  <c r="L436" i="14"/>
  <c r="M435" i="14"/>
  <c r="L435" i="14"/>
  <c r="M434" i="14"/>
  <c r="L434" i="14"/>
  <c r="M433" i="14"/>
  <c r="L433" i="14"/>
  <c r="M432" i="14"/>
  <c r="L432" i="14"/>
  <c r="M431" i="14"/>
  <c r="L431" i="14"/>
  <c r="M430" i="14"/>
  <c r="L430" i="14"/>
  <c r="M429" i="14"/>
  <c r="L429" i="14"/>
  <c r="M428" i="14"/>
  <c r="L428" i="14"/>
  <c r="M427" i="14"/>
  <c r="L427" i="14"/>
  <c r="M426" i="14"/>
  <c r="L426" i="14"/>
  <c r="M425" i="14"/>
  <c r="L425" i="14"/>
  <c r="M424" i="14"/>
  <c r="L424" i="14"/>
  <c r="M423" i="14"/>
  <c r="L423" i="14"/>
  <c r="M422" i="14"/>
  <c r="L422" i="14"/>
  <c r="M421" i="14"/>
  <c r="L421" i="14"/>
  <c r="M420" i="14"/>
  <c r="L420" i="14"/>
  <c r="M419" i="14"/>
  <c r="L419" i="14"/>
  <c r="M418" i="14"/>
  <c r="L418" i="14"/>
  <c r="M417" i="14"/>
  <c r="L417" i="14"/>
  <c r="M416" i="14"/>
  <c r="L416" i="14"/>
  <c r="M415" i="14"/>
  <c r="L415" i="14"/>
  <c r="M414" i="14"/>
  <c r="L414" i="14"/>
  <c r="M413" i="14"/>
  <c r="L413" i="14"/>
  <c r="M412" i="14"/>
  <c r="L412" i="14"/>
  <c r="M411" i="14"/>
  <c r="L411" i="14"/>
  <c r="M410" i="14"/>
  <c r="L410" i="14"/>
  <c r="M409" i="14"/>
  <c r="L409" i="14"/>
  <c r="M408" i="14"/>
  <c r="L408" i="14"/>
  <c r="C408" i="14"/>
  <c r="C409" i="14" s="1"/>
  <c r="C410" i="14" s="1"/>
  <c r="C411" i="14" s="1"/>
  <c r="C412" i="14" s="1"/>
  <c r="C413" i="14" s="1"/>
  <c r="C414" i="14" s="1"/>
  <c r="C415" i="14" s="1"/>
  <c r="C416" i="14" s="1"/>
  <c r="C417" i="14" s="1"/>
  <c r="C418" i="14" s="1"/>
  <c r="C419" i="14" s="1"/>
  <c r="C420" i="14" s="1"/>
  <c r="C421" i="14" s="1"/>
  <c r="C422" i="14" s="1"/>
  <c r="C423" i="14" s="1"/>
  <c r="C424" i="14" s="1"/>
  <c r="C425" i="14" s="1"/>
  <c r="C426" i="14" s="1"/>
  <c r="C427" i="14" s="1"/>
  <c r="C428" i="14" s="1"/>
  <c r="C429" i="14" s="1"/>
  <c r="C430" i="14" s="1"/>
  <c r="C431" i="14" s="1"/>
  <c r="C432" i="14" s="1"/>
  <c r="C433" i="14" s="1"/>
  <c r="C434" i="14" s="1"/>
  <c r="C435" i="14" s="1"/>
  <c r="C436" i="14" s="1"/>
  <c r="C437" i="14" s="1"/>
  <c r="C438" i="14" s="1"/>
  <c r="C439" i="14" s="1"/>
  <c r="C440" i="14" s="1"/>
  <c r="C441" i="14" s="1"/>
  <c r="C442" i="14" s="1"/>
  <c r="C443" i="14" s="1"/>
  <c r="C444" i="14" s="1"/>
  <c r="C445" i="14" s="1"/>
  <c r="C446" i="14" s="1"/>
  <c r="C447" i="14" s="1"/>
  <c r="C448" i="14" s="1"/>
  <c r="C449" i="14" s="1"/>
  <c r="C450" i="14" s="1"/>
  <c r="C451" i="14" s="1"/>
  <c r="C452" i="14" s="1"/>
  <c r="C453" i="14" s="1"/>
  <c r="C454" i="14" s="1"/>
  <c r="C455" i="14" s="1"/>
  <c r="C456" i="14" s="1"/>
  <c r="C457" i="14" s="1"/>
  <c r="C458" i="14" s="1"/>
  <c r="C459" i="14" s="1"/>
  <c r="C460" i="14" s="1"/>
  <c r="C461" i="14" s="1"/>
  <c r="C462" i="14" s="1"/>
  <c r="C463" i="14" s="1"/>
  <c r="C464" i="14" s="1"/>
  <c r="C465" i="14" s="1"/>
  <c r="C466" i="14" s="1"/>
  <c r="C467" i="14" s="1"/>
  <c r="C468" i="14" s="1"/>
  <c r="M407" i="14"/>
  <c r="L407" i="14"/>
  <c r="M406" i="14"/>
  <c r="L406" i="14"/>
  <c r="M405" i="14"/>
  <c r="L405" i="14"/>
  <c r="M404" i="14"/>
  <c r="L404" i="14"/>
  <c r="M403" i="14"/>
  <c r="L403" i="14"/>
  <c r="W402" i="14"/>
  <c r="M402" i="14"/>
  <c r="L402" i="14"/>
  <c r="M401" i="14"/>
  <c r="L401" i="14"/>
  <c r="M400" i="14"/>
  <c r="L400" i="14"/>
  <c r="M399" i="14"/>
  <c r="L399" i="14"/>
  <c r="M398" i="14"/>
  <c r="L398" i="14"/>
  <c r="M397" i="14"/>
  <c r="L397" i="14"/>
  <c r="M396" i="14"/>
  <c r="L396" i="14"/>
  <c r="M395" i="14"/>
  <c r="L395" i="14"/>
  <c r="M394" i="14"/>
  <c r="L394" i="14"/>
  <c r="M393" i="14"/>
  <c r="L393" i="14"/>
  <c r="M392" i="14"/>
  <c r="L392" i="14"/>
  <c r="M391" i="14"/>
  <c r="L391" i="14"/>
  <c r="M390" i="14"/>
  <c r="L390" i="14"/>
  <c r="M389" i="14"/>
  <c r="L389" i="14"/>
  <c r="M388" i="14"/>
  <c r="L388" i="14"/>
  <c r="M387" i="14"/>
  <c r="L387" i="14"/>
  <c r="M386" i="14"/>
  <c r="L386" i="14"/>
  <c r="M385" i="14"/>
  <c r="L385" i="14"/>
  <c r="M384" i="14"/>
  <c r="L384" i="14"/>
  <c r="M383" i="14"/>
  <c r="L383" i="14"/>
  <c r="M382" i="14"/>
  <c r="L382" i="14"/>
  <c r="M381" i="14"/>
  <c r="L381" i="14"/>
  <c r="M380" i="14"/>
  <c r="L380" i="14"/>
  <c r="M379" i="14"/>
  <c r="L379" i="14"/>
  <c r="M378" i="14"/>
  <c r="L378" i="14"/>
  <c r="C378" i="14"/>
  <c r="C379" i="14" s="1"/>
  <c r="C380" i="14" s="1"/>
  <c r="C381" i="14" s="1"/>
  <c r="C382" i="14" s="1"/>
  <c r="C383" i="14" s="1"/>
  <c r="C384" i="14" s="1"/>
  <c r="C385" i="14" s="1"/>
  <c r="C386" i="14" s="1"/>
  <c r="C387" i="14" s="1"/>
  <c r="C388" i="14" s="1"/>
  <c r="C389" i="14" s="1"/>
  <c r="C390" i="14" s="1"/>
  <c r="C391" i="14" s="1"/>
  <c r="C392" i="14" s="1"/>
  <c r="C393" i="14" s="1"/>
  <c r="C394" i="14" s="1"/>
  <c r="C395" i="14" s="1"/>
  <c r="C396" i="14" s="1"/>
  <c r="C397" i="14" s="1"/>
  <c r="C398" i="14" s="1"/>
  <c r="C399" i="14" s="1"/>
  <c r="C400" i="14" s="1"/>
  <c r="C401" i="14" s="1"/>
  <c r="C402" i="14" s="1"/>
  <c r="C403" i="14" s="1"/>
  <c r="C404" i="14" s="1"/>
  <c r="C405" i="14" s="1"/>
  <c r="C406" i="14" s="1"/>
  <c r="C407" i="14" s="1"/>
  <c r="M377" i="14"/>
  <c r="L377" i="14"/>
  <c r="C377" i="14"/>
  <c r="M376" i="14"/>
  <c r="L376" i="14"/>
  <c r="M375" i="14"/>
  <c r="L375" i="14"/>
  <c r="C375" i="14"/>
  <c r="C376" i="14" s="1"/>
  <c r="M374" i="14"/>
  <c r="L374" i="14"/>
  <c r="M373" i="14"/>
  <c r="L373" i="14"/>
  <c r="M372" i="14"/>
  <c r="L372" i="14"/>
  <c r="M371" i="14"/>
  <c r="L371" i="14"/>
  <c r="C371" i="14"/>
  <c r="C372" i="14" s="1"/>
  <c r="C373" i="14" s="1"/>
  <c r="C374" i="14" s="1"/>
  <c r="M370" i="14"/>
  <c r="L370" i="14"/>
  <c r="M369" i="14"/>
  <c r="L369" i="14"/>
  <c r="M368" i="14"/>
  <c r="L368" i="14"/>
  <c r="M367" i="14"/>
  <c r="L367" i="14"/>
  <c r="C367" i="14"/>
  <c r="C368" i="14" s="1"/>
  <c r="C369" i="14" s="1"/>
  <c r="C370" i="14" s="1"/>
  <c r="M366" i="14"/>
  <c r="L366" i="14"/>
  <c r="M365" i="14"/>
  <c r="L365" i="14"/>
  <c r="M364" i="14"/>
  <c r="L364" i="14"/>
  <c r="M363" i="14"/>
  <c r="L363" i="14"/>
  <c r="M362" i="14"/>
  <c r="L362" i="14"/>
  <c r="M361" i="14"/>
  <c r="L361" i="14"/>
  <c r="M360" i="14"/>
  <c r="L360" i="14"/>
  <c r="C360" i="14"/>
  <c r="C361" i="14" s="1"/>
  <c r="C362" i="14" s="1"/>
  <c r="C363" i="14" s="1"/>
  <c r="C364" i="14" s="1"/>
  <c r="C365" i="14" s="1"/>
  <c r="C366" i="14" s="1"/>
  <c r="M359" i="14"/>
  <c r="L359" i="14"/>
  <c r="M358" i="14"/>
  <c r="L358" i="14"/>
  <c r="M357" i="14"/>
  <c r="L357" i="14"/>
  <c r="M356" i="14"/>
  <c r="L356" i="14"/>
  <c r="M355" i="14"/>
  <c r="L355" i="14"/>
  <c r="M354" i="14"/>
  <c r="L354" i="14"/>
  <c r="M353" i="14"/>
  <c r="L353" i="14"/>
  <c r="M352" i="14"/>
  <c r="L352" i="14"/>
  <c r="M351" i="14"/>
  <c r="L351" i="14"/>
  <c r="M350" i="14"/>
  <c r="L350" i="14"/>
  <c r="M349" i="14"/>
  <c r="L349" i="14"/>
  <c r="M348" i="14"/>
  <c r="L348" i="14"/>
  <c r="M347" i="14"/>
  <c r="L347" i="14"/>
  <c r="C347" i="14"/>
  <c r="C348" i="14" s="1"/>
  <c r="C349" i="14" s="1"/>
  <c r="C350" i="14" s="1"/>
  <c r="C351" i="14" s="1"/>
  <c r="C352" i="14" s="1"/>
  <c r="C353" i="14" s="1"/>
  <c r="C354" i="14" s="1"/>
  <c r="C355" i="14" s="1"/>
  <c r="C356" i="14" s="1"/>
  <c r="C357" i="14" s="1"/>
  <c r="C358" i="14" s="1"/>
  <c r="C359" i="14" s="1"/>
  <c r="M346" i="14"/>
  <c r="L346" i="14"/>
  <c r="M345" i="14"/>
  <c r="L345" i="14"/>
  <c r="M344" i="14"/>
  <c r="L344" i="14"/>
  <c r="C344" i="14"/>
  <c r="C345" i="14" s="1"/>
  <c r="C346" i="14" s="1"/>
  <c r="M343" i="14"/>
  <c r="L343" i="14"/>
  <c r="M342" i="14"/>
  <c r="L342" i="14"/>
  <c r="M341" i="14"/>
  <c r="L341" i="14"/>
  <c r="M340" i="14"/>
  <c r="L340" i="14"/>
  <c r="M339" i="14"/>
  <c r="L339" i="14"/>
  <c r="M338" i="14"/>
  <c r="L338" i="14"/>
  <c r="M337" i="14"/>
  <c r="L337" i="14"/>
  <c r="M336" i="14"/>
  <c r="L336" i="14"/>
  <c r="M335" i="14"/>
  <c r="L335" i="14"/>
  <c r="M334" i="14"/>
  <c r="L334" i="14"/>
  <c r="M333" i="14"/>
  <c r="L333" i="14"/>
  <c r="M332" i="14"/>
  <c r="L332" i="14"/>
  <c r="C332" i="14"/>
  <c r="C333" i="14" s="1"/>
  <c r="C334" i="14" s="1"/>
  <c r="C335" i="14" s="1"/>
  <c r="C336" i="14" s="1"/>
  <c r="C337" i="14" s="1"/>
  <c r="C338" i="14" s="1"/>
  <c r="C339" i="14" s="1"/>
  <c r="C340" i="14" s="1"/>
  <c r="C341" i="14" s="1"/>
  <c r="C342" i="14" s="1"/>
  <c r="C343" i="14" s="1"/>
  <c r="M331" i="14"/>
  <c r="L331" i="14"/>
  <c r="M330" i="14"/>
  <c r="L330" i="14"/>
  <c r="M329" i="14"/>
  <c r="L329" i="14"/>
  <c r="M328" i="14"/>
  <c r="L328" i="14"/>
  <c r="M327" i="14"/>
  <c r="L327" i="14"/>
  <c r="M326" i="14"/>
  <c r="L326" i="14"/>
  <c r="M325" i="14"/>
  <c r="L325" i="14"/>
  <c r="M324" i="14"/>
  <c r="L324" i="14"/>
  <c r="C324" i="14"/>
  <c r="C325" i="14" s="1"/>
  <c r="C326" i="14" s="1"/>
  <c r="C327" i="14" s="1"/>
  <c r="C328" i="14" s="1"/>
  <c r="C329" i="14" s="1"/>
  <c r="C330" i="14" s="1"/>
  <c r="C331" i="14" s="1"/>
  <c r="M323" i="14"/>
  <c r="L323" i="14"/>
  <c r="M322" i="14"/>
  <c r="L322" i="14"/>
  <c r="M321" i="14"/>
  <c r="L321" i="14"/>
  <c r="M320" i="14"/>
  <c r="L320" i="14"/>
  <c r="C320" i="14"/>
  <c r="C321" i="14" s="1"/>
  <c r="C322" i="14" s="1"/>
  <c r="C323" i="14" s="1"/>
  <c r="M319" i="14"/>
  <c r="L319" i="14"/>
  <c r="M318" i="14"/>
  <c r="L318" i="14"/>
  <c r="M317" i="14"/>
  <c r="L317" i="14"/>
  <c r="M316" i="14"/>
  <c r="L316" i="14"/>
  <c r="M315" i="14"/>
  <c r="L315" i="14"/>
  <c r="M314" i="14"/>
  <c r="L314" i="14"/>
  <c r="M313" i="14"/>
  <c r="L313" i="14"/>
  <c r="C313" i="14"/>
  <c r="C314" i="14" s="1"/>
  <c r="C315" i="14" s="1"/>
  <c r="C316" i="14" s="1"/>
  <c r="C317" i="14" s="1"/>
  <c r="C318" i="14" s="1"/>
  <c r="C319" i="14" s="1"/>
  <c r="M312" i="14"/>
  <c r="L312" i="14"/>
  <c r="M311" i="14"/>
  <c r="L311" i="14"/>
  <c r="M310" i="14"/>
  <c r="L310" i="14"/>
  <c r="M309" i="14"/>
  <c r="L309" i="14"/>
  <c r="M308" i="14"/>
  <c r="L308" i="14"/>
  <c r="M307" i="14"/>
  <c r="L307" i="14"/>
  <c r="M306" i="14"/>
  <c r="L306" i="14"/>
  <c r="G306" i="14"/>
  <c r="G307" i="14" s="1"/>
  <c r="G308" i="14" s="1"/>
  <c r="G309" i="14" s="1"/>
  <c r="G310" i="14" s="1"/>
  <c r="G311" i="14" s="1"/>
  <c r="G312" i="14" s="1"/>
  <c r="G313" i="14" s="1"/>
  <c r="G314" i="14" s="1"/>
  <c r="G315" i="14" s="1"/>
  <c r="G316" i="14" s="1"/>
  <c r="G317" i="14" s="1"/>
  <c r="G318" i="14" s="1"/>
  <c r="G319" i="14" s="1"/>
  <c r="G320" i="14" s="1"/>
  <c r="G321" i="14" s="1"/>
  <c r="G322" i="14" s="1"/>
  <c r="G323" i="14" s="1"/>
  <c r="G324" i="14" s="1"/>
  <c r="G325" i="14" s="1"/>
  <c r="G326" i="14" s="1"/>
  <c r="G327" i="14" s="1"/>
  <c r="G328" i="14" s="1"/>
  <c r="G329" i="14" s="1"/>
  <c r="G330" i="14" s="1"/>
  <c r="G331" i="14" s="1"/>
  <c r="G332" i="14" s="1"/>
  <c r="G333" i="14" s="1"/>
  <c r="G334" i="14" s="1"/>
  <c r="G335" i="14" s="1"/>
  <c r="G336" i="14" s="1"/>
  <c r="G337" i="14" s="1"/>
  <c r="G338" i="14" s="1"/>
  <c r="G339" i="14" s="1"/>
  <c r="G340" i="14" s="1"/>
  <c r="G341" i="14" s="1"/>
  <c r="G342" i="14" s="1"/>
  <c r="G343" i="14" s="1"/>
  <c r="G344" i="14" s="1"/>
  <c r="G345" i="14" s="1"/>
  <c r="G346" i="14" s="1"/>
  <c r="G347" i="14" s="1"/>
  <c r="G348" i="14" s="1"/>
  <c r="G349" i="14" s="1"/>
  <c r="G350" i="14" s="1"/>
  <c r="G351" i="14" s="1"/>
  <c r="G352" i="14" s="1"/>
  <c r="G353" i="14" s="1"/>
  <c r="G354" i="14" s="1"/>
  <c r="G355" i="14" s="1"/>
  <c r="G356" i="14" s="1"/>
  <c r="G357" i="14" s="1"/>
  <c r="G358" i="14" s="1"/>
  <c r="G359" i="14" s="1"/>
  <c r="G360" i="14" s="1"/>
  <c r="G361" i="14" s="1"/>
  <c r="G362" i="14" s="1"/>
  <c r="G363" i="14" s="1"/>
  <c r="G364" i="14" s="1"/>
  <c r="G365" i="14" s="1"/>
  <c r="G366" i="14" s="1"/>
  <c r="G367" i="14" s="1"/>
  <c r="G368" i="14" s="1"/>
  <c r="G369" i="14" s="1"/>
  <c r="G370" i="14" s="1"/>
  <c r="G371" i="14" s="1"/>
  <c r="G372" i="14" s="1"/>
  <c r="G373" i="14" s="1"/>
  <c r="G374" i="14" s="1"/>
  <c r="G375" i="14" s="1"/>
  <c r="G376" i="14" s="1"/>
  <c r="G377" i="14" s="1"/>
  <c r="G378" i="14" s="1"/>
  <c r="G379" i="14" s="1"/>
  <c r="G380" i="14" s="1"/>
  <c r="G381" i="14" s="1"/>
  <c r="G382" i="14" s="1"/>
  <c r="G383" i="14" s="1"/>
  <c r="G384" i="14" s="1"/>
  <c r="G385" i="14" s="1"/>
  <c r="G386" i="14" s="1"/>
  <c r="G387" i="14" s="1"/>
  <c r="G388" i="14" s="1"/>
  <c r="G389" i="14" s="1"/>
  <c r="G390" i="14" s="1"/>
  <c r="G391" i="14" s="1"/>
  <c r="G392" i="14" s="1"/>
  <c r="G393" i="14" s="1"/>
  <c r="G394" i="14" s="1"/>
  <c r="G395" i="14" s="1"/>
  <c r="G396" i="14" s="1"/>
  <c r="G397" i="14" s="1"/>
  <c r="G398" i="14" s="1"/>
  <c r="G399" i="14" s="1"/>
  <c r="G400" i="14" s="1"/>
  <c r="G401" i="14" s="1"/>
  <c r="G402" i="14" s="1"/>
  <c r="G403" i="14" s="1"/>
  <c r="G404" i="14" s="1"/>
  <c r="G405" i="14" s="1"/>
  <c r="G406" i="14" s="1"/>
  <c r="G407" i="14" s="1"/>
  <c r="G408" i="14" s="1"/>
  <c r="G409" i="14" s="1"/>
  <c r="G410" i="14" s="1"/>
  <c r="G411" i="14" s="1"/>
  <c r="G412" i="14" s="1"/>
  <c r="G413" i="14" s="1"/>
  <c r="G414" i="14" s="1"/>
  <c r="G415" i="14" s="1"/>
  <c r="G416" i="14" s="1"/>
  <c r="G417" i="14" s="1"/>
  <c r="G418" i="14" s="1"/>
  <c r="G419" i="14" s="1"/>
  <c r="G420" i="14" s="1"/>
  <c r="G421" i="14" s="1"/>
  <c r="G422" i="14" s="1"/>
  <c r="G423" i="14" s="1"/>
  <c r="G424" i="14" s="1"/>
  <c r="G425" i="14" s="1"/>
  <c r="G426" i="14" s="1"/>
  <c r="G427" i="14" s="1"/>
  <c r="G428" i="14" s="1"/>
  <c r="G429" i="14" s="1"/>
  <c r="G430" i="14" s="1"/>
  <c r="G431" i="14" s="1"/>
  <c r="G432" i="14" s="1"/>
  <c r="G433" i="14" s="1"/>
  <c r="G434" i="14" s="1"/>
  <c r="G435" i="14" s="1"/>
  <c r="G436" i="14" s="1"/>
  <c r="G437" i="14" s="1"/>
  <c r="G438" i="14" s="1"/>
  <c r="G439" i="14" s="1"/>
  <c r="G440" i="14" s="1"/>
  <c r="G441" i="14" s="1"/>
  <c r="G442" i="14" s="1"/>
  <c r="G443" i="14" s="1"/>
  <c r="G444" i="14" s="1"/>
  <c r="G445" i="14" s="1"/>
  <c r="G446" i="14" s="1"/>
  <c r="G447" i="14" s="1"/>
  <c r="G448" i="14" s="1"/>
  <c r="G449" i="14" s="1"/>
  <c r="G450" i="14" s="1"/>
  <c r="G451" i="14" s="1"/>
  <c r="G452" i="14" s="1"/>
  <c r="G453" i="14" s="1"/>
  <c r="G454" i="14" s="1"/>
  <c r="G455" i="14" s="1"/>
  <c r="G456" i="14" s="1"/>
  <c r="G457" i="14" s="1"/>
  <c r="G458" i="14" s="1"/>
  <c r="G459" i="14" s="1"/>
  <c r="G460" i="14" s="1"/>
  <c r="G461" i="14" s="1"/>
  <c r="G462" i="14" s="1"/>
  <c r="G463" i="14" s="1"/>
  <c r="G464" i="14" s="1"/>
  <c r="G465" i="14" s="1"/>
  <c r="G466" i="14" s="1"/>
  <c r="G467" i="14" s="1"/>
  <c r="G468" i="14" s="1"/>
  <c r="G469" i="14" s="1"/>
  <c r="G470" i="14" s="1"/>
  <c r="G471" i="14" s="1"/>
  <c r="G472" i="14" s="1"/>
  <c r="G473" i="14" s="1"/>
  <c r="G474" i="14" s="1"/>
  <c r="G475" i="14" s="1"/>
  <c r="G476" i="14" s="1"/>
  <c r="G477" i="14" s="1"/>
  <c r="G478" i="14" s="1"/>
  <c r="G479" i="14" s="1"/>
  <c r="G480" i="14" s="1"/>
  <c r="G481" i="14" s="1"/>
  <c r="G482" i="14" s="1"/>
  <c r="G483" i="14" s="1"/>
  <c r="G484" i="14" s="1"/>
  <c r="G485" i="14" s="1"/>
  <c r="G486" i="14" s="1"/>
  <c r="G487" i="14" s="1"/>
  <c r="G488" i="14" s="1"/>
  <c r="G489" i="14" s="1"/>
  <c r="G490" i="14" s="1"/>
  <c r="G491" i="14" s="1"/>
  <c r="G492" i="14" s="1"/>
  <c r="G493" i="14" s="1"/>
  <c r="G494" i="14" s="1"/>
  <c r="G495" i="14" s="1"/>
  <c r="G496" i="14" s="1"/>
  <c r="G497" i="14" s="1"/>
  <c r="G498" i="14" s="1"/>
  <c r="G499" i="14" s="1"/>
  <c r="G500" i="14" s="1"/>
  <c r="G501" i="14" s="1"/>
  <c r="G502" i="14" s="1"/>
  <c r="G503" i="14" s="1"/>
  <c r="G504" i="14" s="1"/>
  <c r="G505" i="14" s="1"/>
  <c r="G506" i="14" s="1"/>
  <c r="G507" i="14" s="1"/>
  <c r="G508" i="14" s="1"/>
  <c r="G509" i="14" s="1"/>
  <c r="G510" i="14" s="1"/>
  <c r="G511" i="14" s="1"/>
  <c r="G512" i="14" s="1"/>
  <c r="G513" i="14" s="1"/>
  <c r="G514" i="14" s="1"/>
  <c r="G515" i="14" s="1"/>
  <c r="G516" i="14" s="1"/>
  <c r="G517" i="14" s="1"/>
  <c r="G518" i="14" s="1"/>
  <c r="G519" i="14" s="1"/>
  <c r="G520" i="14" s="1"/>
  <c r="G521" i="14" s="1"/>
  <c r="G522" i="14" s="1"/>
  <c r="G523" i="14" s="1"/>
  <c r="G524" i="14" s="1"/>
  <c r="G525" i="14" s="1"/>
  <c r="G526" i="14" s="1"/>
  <c r="G527" i="14" s="1"/>
  <c r="G528" i="14" s="1"/>
  <c r="G529" i="14" s="1"/>
  <c r="G530" i="14" s="1"/>
  <c r="G531" i="14" s="1"/>
  <c r="G532" i="14" s="1"/>
  <c r="G533" i="14" s="1"/>
  <c r="G534" i="14" s="1"/>
  <c r="G535" i="14" s="1"/>
  <c r="G536" i="14" s="1"/>
  <c r="G537" i="14" s="1"/>
  <c r="G538" i="14" s="1"/>
  <c r="G539" i="14" s="1"/>
  <c r="G540" i="14" s="1"/>
  <c r="G541" i="14" s="1"/>
  <c r="G542" i="14" s="1"/>
  <c r="G543" i="14" s="1"/>
  <c r="G544" i="14" s="1"/>
  <c r="G545" i="14" s="1"/>
  <c r="G546" i="14" s="1"/>
  <c r="G547" i="14" s="1"/>
  <c r="G548" i="14" s="1"/>
  <c r="G549" i="14" s="1"/>
  <c r="G550" i="14" s="1"/>
  <c r="G551" i="14" s="1"/>
  <c r="G552" i="14" s="1"/>
  <c r="G553" i="14" s="1"/>
  <c r="G554" i="14" s="1"/>
  <c r="G555" i="14" s="1"/>
  <c r="G556" i="14" s="1"/>
  <c r="G557" i="14" s="1"/>
  <c r="G558" i="14" s="1"/>
  <c r="G559" i="14" s="1"/>
  <c r="G560" i="14" s="1"/>
  <c r="G561" i="14" s="1"/>
  <c r="G562" i="14" s="1"/>
  <c r="G563" i="14" s="1"/>
  <c r="G564" i="14" s="1"/>
  <c r="G565" i="14" s="1"/>
  <c r="G566" i="14" s="1"/>
  <c r="G567" i="14" s="1"/>
  <c r="G568" i="14" s="1"/>
  <c r="G569" i="14" s="1"/>
  <c r="G570" i="14" s="1"/>
  <c r="G571" i="14" s="1"/>
  <c r="G572" i="14" s="1"/>
  <c r="G573" i="14" s="1"/>
  <c r="G574" i="14" s="1"/>
  <c r="G575" i="14" s="1"/>
  <c r="G576" i="14" s="1"/>
  <c r="G577" i="14" s="1"/>
  <c r="G578" i="14" s="1"/>
  <c r="G579" i="14" s="1"/>
  <c r="G580" i="14" s="1"/>
  <c r="G581" i="14" s="1"/>
  <c r="G582" i="14" s="1"/>
  <c r="G583" i="14" s="1"/>
  <c r="G584" i="14" s="1"/>
  <c r="G585" i="14" s="1"/>
  <c r="G586" i="14" s="1"/>
  <c r="G587" i="14" s="1"/>
  <c r="G588" i="14" s="1"/>
  <c r="G589" i="14" s="1"/>
  <c r="G590" i="14" s="1"/>
  <c r="G591" i="14" s="1"/>
  <c r="G592" i="14" s="1"/>
  <c r="G593" i="14" s="1"/>
  <c r="G594" i="14" s="1"/>
  <c r="G595" i="14" s="1"/>
  <c r="G596" i="14" s="1"/>
  <c r="G597" i="14" s="1"/>
  <c r="G598" i="14" s="1"/>
  <c r="G599" i="14" s="1"/>
  <c r="C306" i="14"/>
  <c r="C307" i="14" s="1"/>
  <c r="C308" i="14" s="1"/>
  <c r="C309" i="14" s="1"/>
  <c r="C310" i="14" s="1"/>
  <c r="C311" i="14" s="1"/>
  <c r="C312" i="14" s="1"/>
  <c r="B306" i="14"/>
  <c r="M305" i="14"/>
  <c r="L305" i="14"/>
  <c r="C305" i="14"/>
  <c r="M304" i="14"/>
  <c r="L304" i="14"/>
  <c r="M303" i="14"/>
  <c r="L303" i="14"/>
  <c r="W302" i="14"/>
  <c r="M302" i="14"/>
  <c r="L302" i="14"/>
  <c r="M301" i="14"/>
  <c r="L301" i="14"/>
  <c r="M300" i="14"/>
  <c r="L300" i="14"/>
  <c r="M299" i="14"/>
  <c r="L299" i="14"/>
  <c r="M298" i="14"/>
  <c r="L298" i="14"/>
  <c r="M297" i="14"/>
  <c r="L297" i="14"/>
  <c r="C297" i="14"/>
  <c r="C298" i="14" s="1"/>
  <c r="C299" i="14" s="1"/>
  <c r="C300" i="14" s="1"/>
  <c r="C301" i="14" s="1"/>
  <c r="C302" i="14" s="1"/>
  <c r="C303" i="14" s="1"/>
  <c r="C304" i="14" s="1"/>
  <c r="M296" i="14"/>
  <c r="L296" i="14"/>
  <c r="M295" i="14"/>
  <c r="L295" i="14"/>
  <c r="M294" i="14"/>
  <c r="L294" i="14"/>
  <c r="M293" i="14"/>
  <c r="L293" i="14"/>
  <c r="M292" i="14"/>
  <c r="L292" i="14"/>
  <c r="M291" i="14"/>
  <c r="L291" i="14"/>
  <c r="M290" i="14"/>
  <c r="L290" i="14"/>
  <c r="M289" i="14"/>
  <c r="L289" i="14"/>
  <c r="M288" i="14"/>
  <c r="L288" i="14"/>
  <c r="M287" i="14"/>
  <c r="L287" i="14"/>
  <c r="M286" i="14"/>
  <c r="L286" i="14"/>
  <c r="M285" i="14"/>
  <c r="L285" i="14"/>
  <c r="M284" i="14"/>
  <c r="L284" i="14"/>
  <c r="M283" i="14"/>
  <c r="L283" i="14"/>
  <c r="C283" i="14"/>
  <c r="C284" i="14" s="1"/>
  <c r="C285" i="14" s="1"/>
  <c r="C286" i="14" s="1"/>
  <c r="C287" i="14" s="1"/>
  <c r="C288" i="14" s="1"/>
  <c r="C289" i="14" s="1"/>
  <c r="C290" i="14" s="1"/>
  <c r="C291" i="14" s="1"/>
  <c r="C292" i="14" s="1"/>
  <c r="C293" i="14" s="1"/>
  <c r="C294" i="14" s="1"/>
  <c r="C295" i="14" s="1"/>
  <c r="C296" i="14" s="1"/>
  <c r="M282" i="14"/>
  <c r="L282" i="14"/>
  <c r="M281" i="14"/>
  <c r="L281" i="14"/>
  <c r="M280" i="14"/>
  <c r="L280" i="14"/>
  <c r="M279" i="14"/>
  <c r="L279" i="14"/>
  <c r="M278" i="14"/>
  <c r="L278" i="14"/>
  <c r="M277" i="14"/>
  <c r="L277" i="14"/>
  <c r="M276" i="14"/>
  <c r="L276" i="14"/>
  <c r="M275" i="14"/>
  <c r="L275" i="14"/>
  <c r="C275" i="14"/>
  <c r="C276" i="14" s="1"/>
  <c r="C277" i="14" s="1"/>
  <c r="C278" i="14" s="1"/>
  <c r="C279" i="14" s="1"/>
  <c r="C280" i="14" s="1"/>
  <c r="C281" i="14" s="1"/>
  <c r="C282" i="14" s="1"/>
  <c r="M274" i="14"/>
  <c r="L274" i="14"/>
  <c r="M273" i="14"/>
  <c r="L273" i="14"/>
  <c r="M272" i="14"/>
  <c r="L272" i="14"/>
  <c r="M271" i="14"/>
  <c r="L271" i="14"/>
  <c r="M270" i="14"/>
  <c r="L270" i="14"/>
  <c r="M269" i="14"/>
  <c r="L269" i="14"/>
  <c r="M268" i="14"/>
  <c r="L268" i="14"/>
  <c r="M267" i="14"/>
  <c r="L267" i="14"/>
  <c r="C267" i="14"/>
  <c r="C268" i="14" s="1"/>
  <c r="C269" i="14" s="1"/>
  <c r="C270" i="14" s="1"/>
  <c r="C271" i="14" s="1"/>
  <c r="C272" i="14" s="1"/>
  <c r="C273" i="14" s="1"/>
  <c r="C274" i="14" s="1"/>
  <c r="M266" i="14"/>
  <c r="L266" i="14"/>
  <c r="M265" i="14"/>
  <c r="L265" i="14"/>
  <c r="M264" i="14"/>
  <c r="L264" i="14"/>
  <c r="M263" i="14"/>
  <c r="L263" i="14"/>
  <c r="M262" i="14"/>
  <c r="L262" i="14"/>
  <c r="M261" i="14"/>
  <c r="L261" i="14"/>
  <c r="M260" i="14"/>
  <c r="L260" i="14"/>
  <c r="C260" i="14"/>
  <c r="C261" i="14" s="1"/>
  <c r="C262" i="14" s="1"/>
  <c r="C263" i="14" s="1"/>
  <c r="C264" i="14" s="1"/>
  <c r="C265" i="14" s="1"/>
  <c r="C266" i="14" s="1"/>
  <c r="M259" i="14"/>
  <c r="L259" i="14"/>
  <c r="M258" i="14"/>
  <c r="L258" i="14"/>
  <c r="M257" i="14"/>
  <c r="L257" i="14"/>
  <c r="M256" i="14"/>
  <c r="L256" i="14"/>
  <c r="M255" i="14"/>
  <c r="L255" i="14"/>
  <c r="M254" i="14"/>
  <c r="L254" i="14"/>
  <c r="M253" i="14"/>
  <c r="L253" i="14"/>
  <c r="C253" i="14"/>
  <c r="C254" i="14" s="1"/>
  <c r="C255" i="14" s="1"/>
  <c r="C256" i="14" s="1"/>
  <c r="C257" i="14" s="1"/>
  <c r="C258" i="14" s="1"/>
  <c r="C259" i="14" s="1"/>
  <c r="M252" i="14"/>
  <c r="L252" i="14"/>
  <c r="M251" i="14"/>
  <c r="L251" i="14"/>
  <c r="M250" i="14"/>
  <c r="L250" i="14"/>
  <c r="M249" i="14"/>
  <c r="L249" i="14"/>
  <c r="M248" i="14"/>
  <c r="L248" i="14"/>
  <c r="M247" i="14"/>
  <c r="L247" i="14"/>
  <c r="M246" i="14"/>
  <c r="L246" i="14"/>
  <c r="M245" i="14"/>
  <c r="L245" i="14"/>
  <c r="M244" i="14"/>
  <c r="L244" i="14"/>
  <c r="M243" i="14"/>
  <c r="L243" i="14"/>
  <c r="M242" i="14"/>
  <c r="L242" i="14"/>
  <c r="M241" i="14"/>
  <c r="L241" i="14"/>
  <c r="M240" i="14"/>
  <c r="L240" i="14"/>
  <c r="M239" i="14"/>
  <c r="L239" i="14"/>
  <c r="M238" i="14"/>
  <c r="L238" i="14"/>
  <c r="M237" i="14"/>
  <c r="L237" i="14"/>
  <c r="M236" i="14"/>
  <c r="L236" i="14"/>
  <c r="M235" i="14"/>
  <c r="L235" i="14"/>
  <c r="M234" i="14"/>
  <c r="L234" i="14"/>
  <c r="M233" i="14"/>
  <c r="L233" i="14"/>
  <c r="M232" i="14"/>
  <c r="L232" i="14"/>
  <c r="M231" i="14"/>
  <c r="L231" i="14"/>
  <c r="M230" i="14"/>
  <c r="L230" i="14"/>
  <c r="M229" i="14"/>
  <c r="L229" i="14"/>
  <c r="M228" i="14"/>
  <c r="L228" i="14"/>
  <c r="C228" i="14"/>
  <c r="C229" i="14" s="1"/>
  <c r="C230" i="14" s="1"/>
  <c r="C231" i="14" s="1"/>
  <c r="C232" i="14" s="1"/>
  <c r="C233" i="14" s="1"/>
  <c r="C234" i="14" s="1"/>
  <c r="C235" i="14" s="1"/>
  <c r="C236" i="14" s="1"/>
  <c r="C237" i="14" s="1"/>
  <c r="C238" i="14" s="1"/>
  <c r="C239" i="14" s="1"/>
  <c r="C240" i="14" s="1"/>
  <c r="C241" i="14" s="1"/>
  <c r="C242" i="14" s="1"/>
  <c r="C243" i="14" s="1"/>
  <c r="C244" i="14" s="1"/>
  <c r="C245" i="14" s="1"/>
  <c r="C246" i="14" s="1"/>
  <c r="C247" i="14" s="1"/>
  <c r="C248" i="14" s="1"/>
  <c r="C249" i="14" s="1"/>
  <c r="C250" i="14" s="1"/>
  <c r="C251" i="14" s="1"/>
  <c r="C252" i="14" s="1"/>
  <c r="M227" i="14"/>
  <c r="L227" i="14"/>
  <c r="M226" i="14"/>
  <c r="L226" i="14"/>
  <c r="M225" i="14"/>
  <c r="L225" i="14"/>
  <c r="M224" i="14"/>
  <c r="L224" i="14"/>
  <c r="M223" i="14"/>
  <c r="L223" i="14"/>
  <c r="M222" i="14"/>
  <c r="L222" i="14"/>
  <c r="M221" i="14"/>
  <c r="L221" i="14"/>
  <c r="M220" i="14"/>
  <c r="L220" i="14"/>
  <c r="M219" i="14"/>
  <c r="L219" i="14"/>
  <c r="M218" i="14"/>
  <c r="L218" i="14"/>
  <c r="M217" i="14"/>
  <c r="L217" i="14"/>
  <c r="M216" i="14"/>
  <c r="L216" i="14"/>
  <c r="M215" i="14"/>
  <c r="L215" i="14"/>
  <c r="M214" i="14"/>
  <c r="L214" i="14"/>
  <c r="M213" i="14"/>
  <c r="L213" i="14"/>
  <c r="M212" i="14"/>
  <c r="L212" i="14"/>
  <c r="M211" i="14"/>
  <c r="L211" i="14"/>
  <c r="M210" i="14"/>
  <c r="L210" i="14"/>
  <c r="M209" i="14"/>
  <c r="L209" i="14"/>
  <c r="M208" i="14"/>
  <c r="L208" i="14"/>
  <c r="M207" i="14"/>
  <c r="L207" i="14"/>
  <c r="M206" i="14"/>
  <c r="L206" i="14"/>
  <c r="C206" i="14"/>
  <c r="C207" i="14" s="1"/>
  <c r="C208" i="14" s="1"/>
  <c r="C209" i="14" s="1"/>
  <c r="C210" i="14" s="1"/>
  <c r="C211" i="14" s="1"/>
  <c r="C212" i="14" s="1"/>
  <c r="C213" i="14" s="1"/>
  <c r="C214" i="14" s="1"/>
  <c r="C215" i="14" s="1"/>
  <c r="C216" i="14" s="1"/>
  <c r="C217" i="14" s="1"/>
  <c r="C218" i="14" s="1"/>
  <c r="C219" i="14" s="1"/>
  <c r="C220" i="14" s="1"/>
  <c r="C221" i="14" s="1"/>
  <c r="C222" i="14" s="1"/>
  <c r="C223" i="14" s="1"/>
  <c r="C224" i="14" s="1"/>
  <c r="C225" i="14" s="1"/>
  <c r="C226" i="14" s="1"/>
  <c r="C227" i="14" s="1"/>
  <c r="M205" i="14"/>
  <c r="L205" i="14"/>
  <c r="M204" i="14"/>
  <c r="L204" i="14"/>
  <c r="M203" i="14"/>
  <c r="L203" i="14"/>
  <c r="W202" i="14"/>
  <c r="M202" i="14"/>
  <c r="L202" i="14"/>
  <c r="M201" i="14"/>
  <c r="L201" i="14"/>
  <c r="M200" i="14"/>
  <c r="L200" i="14"/>
  <c r="M199" i="14"/>
  <c r="L199" i="14"/>
  <c r="M198" i="14"/>
  <c r="L198" i="14"/>
  <c r="M197" i="14"/>
  <c r="L197" i="14"/>
  <c r="M196" i="14"/>
  <c r="L196" i="14"/>
  <c r="M195" i="14"/>
  <c r="L195" i="14"/>
  <c r="M194" i="14"/>
  <c r="L194" i="14"/>
  <c r="M193" i="14"/>
  <c r="L193" i="14"/>
  <c r="M192" i="14"/>
  <c r="L192" i="14"/>
  <c r="M191" i="14"/>
  <c r="L191" i="14"/>
  <c r="M190" i="14"/>
  <c r="L190" i="14"/>
  <c r="M189" i="14"/>
  <c r="L189" i="14"/>
  <c r="M188" i="14"/>
  <c r="L188" i="14"/>
  <c r="M187" i="14"/>
  <c r="L187" i="14"/>
  <c r="M186" i="14"/>
  <c r="L186" i="14"/>
  <c r="M185" i="14"/>
  <c r="L185" i="14"/>
  <c r="M184" i="14"/>
  <c r="L184" i="14"/>
  <c r="M183" i="14"/>
  <c r="L183" i="14"/>
  <c r="M182" i="14"/>
  <c r="L182" i="14"/>
  <c r="M181" i="14"/>
  <c r="L181" i="14"/>
  <c r="M180" i="14"/>
  <c r="L180" i="14"/>
  <c r="M179" i="14"/>
  <c r="L179" i="14"/>
  <c r="M178" i="14"/>
  <c r="L178" i="14"/>
  <c r="M177" i="14"/>
  <c r="L177" i="14"/>
  <c r="M176" i="14"/>
  <c r="L176" i="14"/>
  <c r="M175" i="14"/>
  <c r="L175" i="14"/>
  <c r="M174" i="14"/>
  <c r="L174" i="14"/>
  <c r="M173" i="14"/>
  <c r="L173" i="14"/>
  <c r="M172" i="14"/>
  <c r="L172" i="14"/>
  <c r="M171" i="14"/>
  <c r="L171" i="14"/>
  <c r="M170" i="14"/>
  <c r="L170" i="14"/>
  <c r="M169" i="14"/>
  <c r="L169" i="14"/>
  <c r="M168" i="14"/>
  <c r="L168" i="14"/>
  <c r="M167" i="14"/>
  <c r="L167" i="14"/>
  <c r="M166" i="14"/>
  <c r="L166" i="14"/>
  <c r="M165" i="14"/>
  <c r="L165" i="14"/>
  <c r="M164" i="14"/>
  <c r="L164" i="14"/>
  <c r="M163" i="14"/>
  <c r="L163" i="14"/>
  <c r="M162" i="14"/>
  <c r="L162" i="14"/>
  <c r="M161" i="14"/>
  <c r="L161" i="14"/>
  <c r="M160" i="14"/>
  <c r="L160" i="14"/>
  <c r="M159" i="14"/>
  <c r="L159" i="14"/>
  <c r="M158" i="14"/>
  <c r="L158" i="14"/>
  <c r="M157" i="14"/>
  <c r="L157" i="14"/>
  <c r="M156" i="14"/>
  <c r="L156" i="14"/>
  <c r="M155" i="14"/>
  <c r="L155" i="14"/>
  <c r="M154" i="14"/>
  <c r="L154" i="14"/>
  <c r="M153" i="14"/>
  <c r="L153" i="14"/>
  <c r="M152" i="14"/>
  <c r="L152" i="14"/>
  <c r="M151" i="14"/>
  <c r="L151" i="14"/>
  <c r="M150" i="14"/>
  <c r="L150" i="14"/>
  <c r="M149" i="14"/>
  <c r="L149" i="14"/>
  <c r="M148" i="14"/>
  <c r="L148" i="14"/>
  <c r="M147" i="14"/>
  <c r="L147" i="14"/>
  <c r="M146" i="14"/>
  <c r="L146" i="14"/>
  <c r="M145" i="14"/>
  <c r="L145" i="14"/>
  <c r="M144" i="14"/>
  <c r="L144" i="14"/>
  <c r="M143" i="14"/>
  <c r="L143" i="14"/>
  <c r="M142" i="14"/>
  <c r="L142" i="14"/>
  <c r="M141" i="14"/>
  <c r="L141" i="14"/>
  <c r="M140" i="14"/>
  <c r="L140" i="14"/>
  <c r="M139" i="14"/>
  <c r="L139" i="14"/>
  <c r="M138" i="14"/>
  <c r="L138" i="14"/>
  <c r="M137" i="14"/>
  <c r="L137" i="14"/>
  <c r="M136" i="14"/>
  <c r="L136" i="14"/>
  <c r="M135" i="14"/>
  <c r="L135" i="14"/>
  <c r="M134" i="14"/>
  <c r="L134" i="14"/>
  <c r="M133" i="14"/>
  <c r="L133" i="14"/>
  <c r="C133" i="14"/>
  <c r="C134" i="14" s="1"/>
  <c r="C135" i="14" s="1"/>
  <c r="C136" i="14" s="1"/>
  <c r="C137" i="14" s="1"/>
  <c r="C138" i="14" s="1"/>
  <c r="C139" i="14" s="1"/>
  <c r="C140" i="14" s="1"/>
  <c r="C141" i="14" s="1"/>
  <c r="C142" i="14" s="1"/>
  <c r="C143" i="14" s="1"/>
  <c r="C144" i="14" s="1"/>
  <c r="C145" i="14" s="1"/>
  <c r="C146" i="14" s="1"/>
  <c r="C147" i="14" s="1"/>
  <c r="C148" i="14" s="1"/>
  <c r="C149" i="14" s="1"/>
  <c r="C150" i="14" s="1"/>
  <c r="C151" i="14" s="1"/>
  <c r="C152" i="14" s="1"/>
  <c r="C153" i="14" s="1"/>
  <c r="C154" i="14" s="1"/>
  <c r="C155" i="14" s="1"/>
  <c r="C156" i="14" s="1"/>
  <c r="C157" i="14" s="1"/>
  <c r="C158" i="14" s="1"/>
  <c r="C159" i="14" s="1"/>
  <c r="C160" i="14" s="1"/>
  <c r="C161" i="14" s="1"/>
  <c r="C162" i="14" s="1"/>
  <c r="C163" i="14" s="1"/>
  <c r="C164" i="14" s="1"/>
  <c r="C165" i="14" s="1"/>
  <c r="C166" i="14" s="1"/>
  <c r="C167" i="14" s="1"/>
  <c r="C168" i="14" s="1"/>
  <c r="C169" i="14" s="1"/>
  <c r="C170" i="14" s="1"/>
  <c r="C171" i="14" s="1"/>
  <c r="C172" i="14" s="1"/>
  <c r="C173" i="14" s="1"/>
  <c r="C174" i="14" s="1"/>
  <c r="C175" i="14" s="1"/>
  <c r="C176" i="14" s="1"/>
  <c r="C177" i="14" s="1"/>
  <c r="C178" i="14" s="1"/>
  <c r="C179" i="14" s="1"/>
  <c r="C180" i="14" s="1"/>
  <c r="C181" i="14" s="1"/>
  <c r="C182" i="14" s="1"/>
  <c r="C183" i="14" s="1"/>
  <c r="C184" i="14" s="1"/>
  <c r="C185" i="14" s="1"/>
  <c r="C186" i="14" s="1"/>
  <c r="C187" i="14" s="1"/>
  <c r="C188" i="14" s="1"/>
  <c r="C189" i="14" s="1"/>
  <c r="C190" i="14" s="1"/>
  <c r="C191" i="14" s="1"/>
  <c r="C192" i="14" s="1"/>
  <c r="C193" i="14" s="1"/>
  <c r="C194" i="14" s="1"/>
  <c r="C195" i="14" s="1"/>
  <c r="C196" i="14" s="1"/>
  <c r="C197" i="14" s="1"/>
  <c r="C198" i="14" s="1"/>
  <c r="C199" i="14" s="1"/>
  <c r="C200" i="14" s="1"/>
  <c r="C201" i="14" s="1"/>
  <c r="C202" i="14" s="1"/>
  <c r="C203" i="14" s="1"/>
  <c r="C204" i="14" s="1"/>
  <c r="C205" i="14" s="1"/>
  <c r="M132" i="14"/>
  <c r="L132" i="14"/>
  <c r="M131" i="14"/>
  <c r="L131" i="14"/>
  <c r="M130" i="14"/>
  <c r="L130" i="14"/>
  <c r="M129" i="14"/>
  <c r="L129" i="14"/>
  <c r="M128" i="14"/>
  <c r="L128" i="14"/>
  <c r="M127" i="14"/>
  <c r="L127" i="14"/>
  <c r="M126" i="14"/>
  <c r="L126" i="14"/>
  <c r="M125" i="14"/>
  <c r="L125" i="14"/>
  <c r="M124" i="14"/>
  <c r="L124" i="14"/>
  <c r="M123" i="14"/>
  <c r="L123" i="14"/>
  <c r="M122" i="14"/>
  <c r="L122" i="14"/>
  <c r="M121" i="14"/>
  <c r="L121" i="14"/>
  <c r="M120" i="14"/>
  <c r="L120" i="14"/>
  <c r="M119" i="14"/>
  <c r="L119" i="14"/>
  <c r="M118" i="14"/>
  <c r="L118" i="14"/>
  <c r="M117" i="14"/>
  <c r="L117" i="14"/>
  <c r="M116" i="14"/>
  <c r="L116" i="14"/>
  <c r="M115" i="14"/>
  <c r="L115" i="14"/>
  <c r="M114" i="14"/>
  <c r="L114" i="14"/>
  <c r="M113" i="14"/>
  <c r="L113" i="14"/>
  <c r="M112" i="14"/>
  <c r="L112" i="14"/>
  <c r="M111" i="14"/>
  <c r="L111" i="14"/>
  <c r="M110" i="14"/>
  <c r="L110" i="14"/>
  <c r="M109" i="14"/>
  <c r="L109" i="14"/>
  <c r="M108" i="14"/>
  <c r="L108" i="14"/>
  <c r="M107" i="14"/>
  <c r="L107" i="14"/>
  <c r="M106" i="14"/>
  <c r="L106" i="14"/>
  <c r="M105" i="14"/>
  <c r="L105" i="14"/>
  <c r="M104" i="14"/>
  <c r="L104" i="14"/>
  <c r="M103" i="14"/>
  <c r="L103" i="14"/>
  <c r="W102" i="14"/>
  <c r="M102" i="14"/>
  <c r="L102" i="14"/>
  <c r="M101" i="14"/>
  <c r="L101" i="14"/>
  <c r="M100" i="14"/>
  <c r="L100" i="14"/>
  <c r="M99" i="14"/>
  <c r="L99" i="14"/>
  <c r="M98" i="14"/>
  <c r="L98" i="14"/>
  <c r="M97" i="14"/>
  <c r="L97" i="14"/>
  <c r="M96" i="14"/>
  <c r="L96" i="14"/>
  <c r="C96" i="14"/>
  <c r="C97" i="14" s="1"/>
  <c r="C98" i="14" s="1"/>
  <c r="C99" i="14" s="1"/>
  <c r="C100" i="14" s="1"/>
  <c r="C101" i="14" s="1"/>
  <c r="C102" i="14" s="1"/>
  <c r="C103" i="14" s="1"/>
  <c r="C104" i="14" s="1"/>
  <c r="C105" i="14" s="1"/>
  <c r="C106" i="14" s="1"/>
  <c r="C107" i="14" s="1"/>
  <c r="C108" i="14" s="1"/>
  <c r="C109" i="14" s="1"/>
  <c r="C110" i="14" s="1"/>
  <c r="C111" i="14" s="1"/>
  <c r="C112" i="14" s="1"/>
  <c r="C113" i="14" s="1"/>
  <c r="C114" i="14" s="1"/>
  <c r="C115" i="14" s="1"/>
  <c r="C116" i="14" s="1"/>
  <c r="C117" i="14" s="1"/>
  <c r="C118" i="14" s="1"/>
  <c r="C119" i="14" s="1"/>
  <c r="C120" i="14" s="1"/>
  <c r="C121" i="14" s="1"/>
  <c r="C122" i="14" s="1"/>
  <c r="C123" i="14" s="1"/>
  <c r="C124" i="14" s="1"/>
  <c r="C125" i="14" s="1"/>
  <c r="C126" i="14" s="1"/>
  <c r="C127" i="14" s="1"/>
  <c r="C128" i="14" s="1"/>
  <c r="C129" i="14" s="1"/>
  <c r="C130" i="14" s="1"/>
  <c r="C131" i="14" s="1"/>
  <c r="C132" i="14" s="1"/>
  <c r="M95" i="14"/>
  <c r="L95" i="14"/>
  <c r="M94" i="14"/>
  <c r="L94" i="14"/>
  <c r="M93" i="14"/>
  <c r="L93" i="14"/>
  <c r="M92" i="14"/>
  <c r="L92" i="14"/>
  <c r="M91" i="14"/>
  <c r="L91" i="14"/>
  <c r="M90" i="14"/>
  <c r="L90" i="14"/>
  <c r="M89" i="14"/>
  <c r="L89" i="14"/>
  <c r="M88" i="14"/>
  <c r="L88" i="14"/>
  <c r="M87" i="14"/>
  <c r="L87" i="14"/>
  <c r="M86" i="14"/>
  <c r="L86" i="14"/>
  <c r="M85" i="14"/>
  <c r="L85" i="14"/>
  <c r="M84" i="14"/>
  <c r="L84" i="14"/>
  <c r="M83" i="14"/>
  <c r="L83" i="14"/>
  <c r="M82" i="14"/>
  <c r="L82" i="14"/>
  <c r="M81" i="14"/>
  <c r="L81" i="14"/>
  <c r="M80" i="14"/>
  <c r="L80" i="14"/>
  <c r="M79" i="14"/>
  <c r="L79" i="14"/>
  <c r="M78" i="14"/>
  <c r="L78" i="14"/>
  <c r="M77" i="14"/>
  <c r="L77" i="14"/>
  <c r="M76" i="14"/>
  <c r="L76" i="14"/>
  <c r="M75" i="14"/>
  <c r="L75" i="14"/>
  <c r="M74" i="14"/>
  <c r="L74" i="14"/>
  <c r="M73" i="14"/>
  <c r="L73" i="14"/>
  <c r="M72" i="14"/>
  <c r="L72" i="14"/>
  <c r="M71" i="14"/>
  <c r="L71" i="14"/>
  <c r="M70" i="14"/>
  <c r="L70" i="14"/>
  <c r="M69" i="14"/>
  <c r="L69" i="14"/>
  <c r="C69" i="14"/>
  <c r="C70" i="14" s="1"/>
  <c r="C71" i="14" s="1"/>
  <c r="C72" i="14" s="1"/>
  <c r="C73" i="14" s="1"/>
  <c r="C74" i="14" s="1"/>
  <c r="C75" i="14" s="1"/>
  <c r="C76" i="14" s="1"/>
  <c r="C77" i="14" s="1"/>
  <c r="C78" i="14" s="1"/>
  <c r="C79" i="14" s="1"/>
  <c r="C80" i="14" s="1"/>
  <c r="C81" i="14" s="1"/>
  <c r="C82" i="14" s="1"/>
  <c r="C83" i="14" s="1"/>
  <c r="C84" i="14" s="1"/>
  <c r="C85" i="14" s="1"/>
  <c r="C86" i="14" s="1"/>
  <c r="C87" i="14" s="1"/>
  <c r="C88" i="14" s="1"/>
  <c r="C89" i="14" s="1"/>
  <c r="C90" i="14" s="1"/>
  <c r="C91" i="14" s="1"/>
  <c r="C92" i="14" s="1"/>
  <c r="C93" i="14" s="1"/>
  <c r="C94" i="14" s="1"/>
  <c r="C95" i="14" s="1"/>
  <c r="M68" i="14"/>
  <c r="L68" i="14"/>
  <c r="M67" i="14"/>
  <c r="L67" i="14"/>
  <c r="M66" i="14"/>
  <c r="L66" i="14"/>
  <c r="M65" i="14"/>
  <c r="L65" i="14"/>
  <c r="M64" i="14"/>
  <c r="L64" i="14"/>
  <c r="M63" i="14"/>
  <c r="L63" i="14"/>
  <c r="M62" i="14"/>
  <c r="L62" i="14"/>
  <c r="M61" i="14"/>
  <c r="L61" i="14"/>
  <c r="M60" i="14"/>
  <c r="L60" i="14"/>
  <c r="C60" i="14"/>
  <c r="C61" i="14" s="1"/>
  <c r="C62" i="14" s="1"/>
  <c r="C63" i="14" s="1"/>
  <c r="C64" i="14" s="1"/>
  <c r="C65" i="14" s="1"/>
  <c r="C66" i="14" s="1"/>
  <c r="C67" i="14" s="1"/>
  <c r="C68" i="14" s="1"/>
  <c r="M59" i="14"/>
  <c r="L59" i="14"/>
  <c r="C59" i="14"/>
  <c r="M58" i="14"/>
  <c r="L58" i="14"/>
  <c r="M57" i="14"/>
  <c r="L57" i="14"/>
  <c r="M56" i="14"/>
  <c r="L56" i="14"/>
  <c r="M55" i="14"/>
  <c r="L55" i="14"/>
  <c r="M54" i="14"/>
  <c r="L54" i="14"/>
  <c r="M53" i="14"/>
  <c r="L53" i="14"/>
  <c r="M52" i="14"/>
  <c r="L52" i="14"/>
  <c r="M51" i="14"/>
  <c r="L51" i="14"/>
  <c r="M50" i="14"/>
  <c r="L50" i="14"/>
  <c r="M49" i="14"/>
  <c r="L49" i="14"/>
  <c r="M48" i="14"/>
  <c r="L48" i="14"/>
  <c r="M47" i="14"/>
  <c r="L47" i="14"/>
  <c r="M46" i="14"/>
  <c r="L46" i="14"/>
  <c r="C46" i="14"/>
  <c r="C47" i="14" s="1"/>
  <c r="C48" i="14" s="1"/>
  <c r="C49" i="14" s="1"/>
  <c r="C50" i="14" s="1"/>
  <c r="C51" i="14" s="1"/>
  <c r="C52" i="14" s="1"/>
  <c r="C53" i="14" s="1"/>
  <c r="C54" i="14" s="1"/>
  <c r="C55" i="14" s="1"/>
  <c r="C56" i="14" s="1"/>
  <c r="C57" i="14" s="1"/>
  <c r="C58" i="14" s="1"/>
  <c r="M45" i="14"/>
  <c r="L45" i="14"/>
  <c r="M44" i="14"/>
  <c r="L44" i="14"/>
  <c r="M43" i="14"/>
  <c r="L43" i="14"/>
  <c r="C43" i="14"/>
  <c r="C44" i="14" s="1"/>
  <c r="C45" i="14" s="1"/>
  <c r="M42" i="14"/>
  <c r="L42" i="14"/>
  <c r="M41" i="14"/>
  <c r="L41" i="14"/>
  <c r="M40" i="14"/>
  <c r="L40" i="14"/>
  <c r="M39" i="14"/>
  <c r="L39" i="14"/>
  <c r="M38" i="14"/>
  <c r="L38" i="14"/>
  <c r="M37" i="14"/>
  <c r="L37" i="14"/>
  <c r="M36" i="14"/>
  <c r="L36" i="14"/>
  <c r="M35" i="14"/>
  <c r="L35" i="14"/>
  <c r="M34" i="14"/>
  <c r="L34" i="14"/>
  <c r="M33" i="14"/>
  <c r="L33" i="14"/>
  <c r="M32" i="14"/>
  <c r="L32" i="14"/>
  <c r="M31" i="14"/>
  <c r="L31" i="14"/>
  <c r="M30" i="14"/>
  <c r="L30" i="14"/>
  <c r="M29" i="14"/>
  <c r="L29" i="14"/>
  <c r="C29" i="14"/>
  <c r="C30" i="14" s="1"/>
  <c r="C31" i="14" s="1"/>
  <c r="C32" i="14" s="1"/>
  <c r="C33" i="14" s="1"/>
  <c r="C34" i="14" s="1"/>
  <c r="C35" i="14" s="1"/>
  <c r="C36" i="14" s="1"/>
  <c r="C37" i="14" s="1"/>
  <c r="C38" i="14" s="1"/>
  <c r="C39" i="14" s="1"/>
  <c r="C40" i="14" s="1"/>
  <c r="C41" i="14" s="1"/>
  <c r="C42" i="14" s="1"/>
  <c r="M28" i="14"/>
  <c r="L28" i="14"/>
  <c r="M27" i="14"/>
  <c r="L27" i="14"/>
  <c r="M26" i="14"/>
  <c r="L26" i="14"/>
  <c r="M25" i="14"/>
  <c r="L25" i="14"/>
  <c r="M24" i="14"/>
  <c r="L24" i="14"/>
  <c r="M23" i="14"/>
  <c r="L23" i="14"/>
  <c r="M22" i="14"/>
  <c r="L22" i="14"/>
  <c r="C22" i="14"/>
  <c r="C23" i="14" s="1"/>
  <c r="C24" i="14" s="1"/>
  <c r="C25" i="14" s="1"/>
  <c r="C26" i="14" s="1"/>
  <c r="C27" i="14" s="1"/>
  <c r="C28" i="14" s="1"/>
  <c r="M21" i="14"/>
  <c r="L21" i="14"/>
  <c r="M20" i="14"/>
  <c r="L20" i="14"/>
  <c r="M19" i="14"/>
  <c r="L19" i="14"/>
  <c r="M18" i="14"/>
  <c r="L18" i="14"/>
  <c r="C18" i="14"/>
  <c r="C19" i="14" s="1"/>
  <c r="C20" i="14" s="1"/>
  <c r="C21" i="14" s="1"/>
  <c r="M17" i="14"/>
  <c r="L17" i="14"/>
  <c r="M16" i="14"/>
  <c r="L16" i="14"/>
  <c r="M15" i="14"/>
  <c r="L15" i="14"/>
  <c r="M14" i="14"/>
  <c r="L14" i="14"/>
  <c r="M13" i="14"/>
  <c r="L13" i="14"/>
  <c r="M12" i="14"/>
  <c r="L12" i="14"/>
  <c r="M11" i="14"/>
  <c r="L11" i="14"/>
  <c r="C11" i="14"/>
  <c r="C12" i="14" s="1"/>
  <c r="C13" i="14" s="1"/>
  <c r="C14" i="14" s="1"/>
  <c r="C15" i="14" s="1"/>
  <c r="C16" i="14" s="1"/>
  <c r="C17" i="14" s="1"/>
  <c r="M10" i="14"/>
  <c r="L10" i="14"/>
  <c r="M9" i="14"/>
  <c r="L9" i="14"/>
  <c r="M8" i="14"/>
  <c r="L8" i="14"/>
  <c r="M7" i="14"/>
  <c r="L7" i="14"/>
  <c r="M6" i="14"/>
  <c r="L6" i="14"/>
  <c r="M5" i="14"/>
  <c r="L5" i="14"/>
  <c r="M4" i="14"/>
  <c r="L4" i="14"/>
  <c r="M3" i="14"/>
  <c r="L3" i="14"/>
  <c r="W2" i="14"/>
  <c r="M2" i="14"/>
  <c r="L2" i="14"/>
  <c r="G2" i="14"/>
  <c r="G3" i="14" s="1"/>
  <c r="G4" i="14" s="1"/>
  <c r="G5" i="14" s="1"/>
  <c r="G6" i="14" s="1"/>
  <c r="G7" i="14" s="1"/>
  <c r="G8" i="14" s="1"/>
  <c r="G9" i="14" s="1"/>
  <c r="G10" i="14" s="1"/>
  <c r="G11" i="14" s="1"/>
  <c r="G12" i="14" s="1"/>
  <c r="G13" i="14" s="1"/>
  <c r="G14" i="14" s="1"/>
  <c r="G15" i="14" s="1"/>
  <c r="G16" i="14" s="1"/>
  <c r="G17" i="14" s="1"/>
  <c r="G18" i="14" s="1"/>
  <c r="G19" i="14" s="1"/>
  <c r="G20" i="14" s="1"/>
  <c r="G21" i="14" s="1"/>
  <c r="G22" i="14" s="1"/>
  <c r="G23" i="14" s="1"/>
  <c r="G24" i="14" s="1"/>
  <c r="G25" i="14" s="1"/>
  <c r="G26" i="14" s="1"/>
  <c r="G27" i="14" s="1"/>
  <c r="G28" i="14" s="1"/>
  <c r="G29" i="14" s="1"/>
  <c r="G30" i="14" s="1"/>
  <c r="G31" i="14" s="1"/>
  <c r="G32" i="14" s="1"/>
  <c r="G33" i="14" s="1"/>
  <c r="G34" i="14" s="1"/>
  <c r="G35" i="14" s="1"/>
  <c r="G36" i="14" s="1"/>
  <c r="G37" i="14" s="1"/>
  <c r="G38" i="14" s="1"/>
  <c r="G39" i="14" s="1"/>
  <c r="G40" i="14" s="1"/>
  <c r="G41" i="14" s="1"/>
  <c r="G42" i="14" s="1"/>
  <c r="G43" i="14" s="1"/>
  <c r="G44" i="14" s="1"/>
  <c r="G45" i="14" s="1"/>
  <c r="G46" i="14" s="1"/>
  <c r="G47" i="14" s="1"/>
  <c r="G48" i="14" s="1"/>
  <c r="G49" i="14" s="1"/>
  <c r="G50" i="14" s="1"/>
  <c r="G51" i="14" s="1"/>
  <c r="G52" i="14" s="1"/>
  <c r="G53" i="14" s="1"/>
  <c r="G54" i="14" s="1"/>
  <c r="G55" i="14" s="1"/>
  <c r="G56" i="14" s="1"/>
  <c r="G57" i="14" s="1"/>
  <c r="G58" i="14" s="1"/>
  <c r="G59" i="14" s="1"/>
  <c r="G60" i="14" s="1"/>
  <c r="G61" i="14" s="1"/>
  <c r="G62" i="14" s="1"/>
  <c r="G63" i="14" s="1"/>
  <c r="G64" i="14" s="1"/>
  <c r="G65" i="14" s="1"/>
  <c r="G66" i="14" s="1"/>
  <c r="G67" i="14" s="1"/>
  <c r="G68" i="14" s="1"/>
  <c r="G69" i="14" s="1"/>
  <c r="G70" i="14" s="1"/>
  <c r="G71" i="14" s="1"/>
  <c r="G72" i="14" s="1"/>
  <c r="G73" i="14" s="1"/>
  <c r="G74" i="14" s="1"/>
  <c r="G75" i="14" s="1"/>
  <c r="G76" i="14" s="1"/>
  <c r="G77" i="14" s="1"/>
  <c r="G78" i="14" s="1"/>
  <c r="G79" i="14" s="1"/>
  <c r="G80" i="14" s="1"/>
  <c r="G81" i="14" s="1"/>
  <c r="G82" i="14" s="1"/>
  <c r="G83" i="14" s="1"/>
  <c r="G84" i="14" s="1"/>
  <c r="G85" i="14" s="1"/>
  <c r="G86" i="14" s="1"/>
  <c r="G87" i="14" s="1"/>
  <c r="G88" i="14" s="1"/>
  <c r="G89" i="14" s="1"/>
  <c r="G90" i="14" s="1"/>
  <c r="G91" i="14" s="1"/>
  <c r="G92" i="14" s="1"/>
  <c r="G93" i="14" s="1"/>
  <c r="G94" i="14" s="1"/>
  <c r="G95" i="14" s="1"/>
  <c r="G96" i="14" s="1"/>
  <c r="G97" i="14" s="1"/>
  <c r="G98" i="14" s="1"/>
  <c r="G99" i="14" s="1"/>
  <c r="G100" i="14" s="1"/>
  <c r="G101" i="14" s="1"/>
  <c r="G102" i="14" s="1"/>
  <c r="G103" i="14" s="1"/>
  <c r="G104" i="14" s="1"/>
  <c r="G105" i="14" s="1"/>
  <c r="G106" i="14" s="1"/>
  <c r="G107" i="14" s="1"/>
  <c r="G108" i="14" s="1"/>
  <c r="G109" i="14" s="1"/>
  <c r="G110" i="14" s="1"/>
  <c r="G111" i="14" s="1"/>
  <c r="G112" i="14" s="1"/>
  <c r="G113" i="14" s="1"/>
  <c r="G114" i="14" s="1"/>
  <c r="G115" i="14" s="1"/>
  <c r="G116" i="14" s="1"/>
  <c r="G117" i="14" s="1"/>
  <c r="G118" i="14" s="1"/>
  <c r="G119" i="14" s="1"/>
  <c r="G120" i="14" s="1"/>
  <c r="G121" i="14" s="1"/>
  <c r="G122" i="14" s="1"/>
  <c r="G123" i="14" s="1"/>
  <c r="G124" i="14" s="1"/>
  <c r="G125" i="14" s="1"/>
  <c r="G126" i="14" s="1"/>
  <c r="G127" i="14" s="1"/>
  <c r="G128" i="14" s="1"/>
  <c r="G129" i="14" s="1"/>
  <c r="G130" i="14" s="1"/>
  <c r="G131" i="14" s="1"/>
  <c r="G132" i="14" s="1"/>
  <c r="G133" i="14" s="1"/>
  <c r="G134" i="14" s="1"/>
  <c r="G135" i="14" s="1"/>
  <c r="G136" i="14" s="1"/>
  <c r="G137" i="14" s="1"/>
  <c r="G138" i="14" s="1"/>
  <c r="G139" i="14" s="1"/>
  <c r="G140" i="14" s="1"/>
  <c r="G141" i="14" s="1"/>
  <c r="G142" i="14" s="1"/>
  <c r="G143" i="14" s="1"/>
  <c r="G144" i="14" s="1"/>
  <c r="G145" i="14" s="1"/>
  <c r="G146" i="14" s="1"/>
  <c r="G147" i="14" s="1"/>
  <c r="G148" i="14" s="1"/>
  <c r="G149" i="14" s="1"/>
  <c r="G150" i="14" s="1"/>
  <c r="G151" i="14" s="1"/>
  <c r="G152" i="14" s="1"/>
  <c r="G153" i="14" s="1"/>
  <c r="G154" i="14" s="1"/>
  <c r="G155" i="14" s="1"/>
  <c r="G156" i="14" s="1"/>
  <c r="G157" i="14" s="1"/>
  <c r="G158" i="14" s="1"/>
  <c r="G159" i="14" s="1"/>
  <c r="G160" i="14" s="1"/>
  <c r="G161" i="14" s="1"/>
  <c r="G162" i="14" s="1"/>
  <c r="G163" i="14" s="1"/>
  <c r="G164" i="14" s="1"/>
  <c r="G165" i="14" s="1"/>
  <c r="G166" i="14" s="1"/>
  <c r="G167" i="14" s="1"/>
  <c r="G168" i="14" s="1"/>
  <c r="G169" i="14" s="1"/>
  <c r="G170" i="14" s="1"/>
  <c r="G171" i="14" s="1"/>
  <c r="G172" i="14" s="1"/>
  <c r="G173" i="14" s="1"/>
  <c r="G174" i="14" s="1"/>
  <c r="G175" i="14" s="1"/>
  <c r="G176" i="14" s="1"/>
  <c r="G177" i="14" s="1"/>
  <c r="G178" i="14" s="1"/>
  <c r="G179" i="14" s="1"/>
  <c r="G180" i="14" s="1"/>
  <c r="G181" i="14" s="1"/>
  <c r="G182" i="14" s="1"/>
  <c r="G183" i="14" s="1"/>
  <c r="G184" i="14" s="1"/>
  <c r="G185" i="14" s="1"/>
  <c r="G186" i="14" s="1"/>
  <c r="G187" i="14" s="1"/>
  <c r="G188" i="14" s="1"/>
  <c r="G189" i="14" s="1"/>
  <c r="G190" i="14" s="1"/>
  <c r="G191" i="14" s="1"/>
  <c r="G192" i="14" s="1"/>
  <c r="G193" i="14" s="1"/>
  <c r="G194" i="14" s="1"/>
  <c r="G195" i="14" s="1"/>
  <c r="G196" i="14" s="1"/>
  <c r="G197" i="14" s="1"/>
  <c r="G198" i="14" s="1"/>
  <c r="G199" i="14" s="1"/>
  <c r="G200" i="14" s="1"/>
  <c r="G201" i="14" s="1"/>
  <c r="G202" i="14" s="1"/>
  <c r="G203" i="14" s="1"/>
  <c r="G204" i="14" s="1"/>
  <c r="G205" i="14" s="1"/>
  <c r="G206" i="14" s="1"/>
  <c r="G207" i="14" s="1"/>
  <c r="G208" i="14" s="1"/>
  <c r="G209" i="14" s="1"/>
  <c r="G210" i="14" s="1"/>
  <c r="G211" i="14" s="1"/>
  <c r="G212" i="14" s="1"/>
  <c r="G213" i="14" s="1"/>
  <c r="G214" i="14" s="1"/>
  <c r="G215" i="14" s="1"/>
  <c r="G216" i="14" s="1"/>
  <c r="G217" i="14" s="1"/>
  <c r="G218" i="14" s="1"/>
  <c r="G219" i="14" s="1"/>
  <c r="G220" i="14" s="1"/>
  <c r="G221" i="14" s="1"/>
  <c r="G222" i="14" s="1"/>
  <c r="G223" i="14" s="1"/>
  <c r="G224" i="14" s="1"/>
  <c r="G225" i="14" s="1"/>
  <c r="G226" i="14" s="1"/>
  <c r="G227" i="14" s="1"/>
  <c r="G228" i="14" s="1"/>
  <c r="G229" i="14" s="1"/>
  <c r="G230" i="14" s="1"/>
  <c r="G231" i="14" s="1"/>
  <c r="G232" i="14" s="1"/>
  <c r="G233" i="14" s="1"/>
  <c r="G234" i="14" s="1"/>
  <c r="G235" i="14" s="1"/>
  <c r="G236" i="14" s="1"/>
  <c r="G237" i="14" s="1"/>
  <c r="G238" i="14" s="1"/>
  <c r="G239" i="14" s="1"/>
  <c r="G240" i="14" s="1"/>
  <c r="G241" i="14" s="1"/>
  <c r="G242" i="14" s="1"/>
  <c r="G243" i="14" s="1"/>
  <c r="G244" i="14" s="1"/>
  <c r="G245" i="14" s="1"/>
  <c r="G246" i="14" s="1"/>
  <c r="G247" i="14" s="1"/>
  <c r="G248" i="14" s="1"/>
  <c r="G249" i="14" s="1"/>
  <c r="G250" i="14" s="1"/>
  <c r="G251" i="14" s="1"/>
  <c r="G252" i="14" s="1"/>
  <c r="G253" i="14" s="1"/>
  <c r="G254" i="14" s="1"/>
  <c r="G255" i="14" s="1"/>
  <c r="G256" i="14" s="1"/>
  <c r="G257" i="14" s="1"/>
  <c r="G258" i="14" s="1"/>
  <c r="G259" i="14" s="1"/>
  <c r="G260" i="14" s="1"/>
  <c r="G261" i="14" s="1"/>
  <c r="G262" i="14" s="1"/>
  <c r="G263" i="14" s="1"/>
  <c r="G264" i="14" s="1"/>
  <c r="G265" i="14" s="1"/>
  <c r="G266" i="14" s="1"/>
  <c r="G267" i="14" s="1"/>
  <c r="G268" i="14" s="1"/>
  <c r="G269" i="14" s="1"/>
  <c r="G270" i="14" s="1"/>
  <c r="G271" i="14" s="1"/>
  <c r="G272" i="14" s="1"/>
  <c r="G273" i="14" s="1"/>
  <c r="G274" i="14" s="1"/>
  <c r="G275" i="14" s="1"/>
  <c r="G276" i="14" s="1"/>
  <c r="G277" i="14" s="1"/>
  <c r="G278" i="14" s="1"/>
  <c r="G279" i="14" s="1"/>
  <c r="G280" i="14" s="1"/>
  <c r="G281" i="14" s="1"/>
  <c r="G282" i="14" s="1"/>
  <c r="G283" i="14" s="1"/>
  <c r="G284" i="14" s="1"/>
  <c r="G285" i="14" s="1"/>
  <c r="G286" i="14" s="1"/>
  <c r="G287" i="14" s="1"/>
  <c r="G288" i="14" s="1"/>
  <c r="G289" i="14" s="1"/>
  <c r="G290" i="14" s="1"/>
  <c r="G291" i="14" s="1"/>
  <c r="G292" i="14" s="1"/>
  <c r="G293" i="14" s="1"/>
  <c r="G294" i="14" s="1"/>
  <c r="G295" i="14" s="1"/>
  <c r="G296" i="14" s="1"/>
  <c r="G297" i="14" s="1"/>
  <c r="G298" i="14" s="1"/>
  <c r="G299" i="14" s="1"/>
  <c r="G300" i="14" s="1"/>
  <c r="G301" i="14" s="1"/>
  <c r="G302" i="14" s="1"/>
  <c r="G303" i="14" s="1"/>
  <c r="G304" i="14" s="1"/>
  <c r="G305" i="14" s="1"/>
  <c r="F2" i="14"/>
  <c r="R2" i="14" s="1"/>
  <c r="C2" i="14"/>
  <c r="B2" i="14"/>
  <c r="U22" i="8" l="1"/>
  <c r="U15" i="8"/>
  <c r="U23" i="8"/>
  <c r="U16" i="8"/>
  <c r="U24" i="8"/>
  <c r="U17" i="8"/>
  <c r="U25" i="8"/>
  <c r="U18" i="8"/>
  <c r="U26" i="8"/>
  <c r="U19" i="8"/>
  <c r="U27" i="8"/>
  <c r="U20" i="8"/>
  <c r="U28" i="8"/>
  <c r="U21" i="8"/>
  <c r="U29" i="8"/>
  <c r="U8" i="8"/>
  <c r="U9" i="8"/>
  <c r="U10" i="8"/>
  <c r="U11" i="8"/>
  <c r="U3" i="8"/>
  <c r="U12" i="8"/>
  <c r="U7" i="8"/>
  <c r="U5" i="8"/>
  <c r="U13" i="8"/>
  <c r="U6" i="8"/>
  <c r="U14" i="8"/>
  <c r="U4" i="8"/>
  <c r="D306" i="14"/>
  <c r="R3" i="8"/>
  <c r="W1" i="14"/>
  <c r="E2" i="14"/>
  <c r="C3" i="14"/>
  <c r="D2" i="14"/>
  <c r="B3" i="14"/>
  <c r="H2" i="14"/>
  <c r="F3" i="14"/>
  <c r="B307" i="14"/>
  <c r="B602" i="14"/>
  <c r="D601" i="14"/>
  <c r="D600" i="14"/>
  <c r="D915" i="14"/>
  <c r="B916" i="14"/>
  <c r="D914" i="14"/>
  <c r="N2" i="14" l="1"/>
  <c r="C4" i="14"/>
  <c r="C5" i="14" s="1"/>
  <c r="C6" i="14" s="1"/>
  <c r="C7" i="14" s="1"/>
  <c r="C8" i="14" s="1"/>
  <c r="C9" i="14" s="1"/>
  <c r="C10" i="14" s="1"/>
  <c r="B308" i="14"/>
  <c r="D307" i="14"/>
  <c r="D602" i="14"/>
  <c r="B603" i="14"/>
  <c r="Z1" i="14"/>
  <c r="Z4" i="14"/>
  <c r="Y4" i="14" s="1"/>
  <c r="D916" i="14"/>
  <c r="B917" i="14"/>
  <c r="E3" i="14"/>
  <c r="F4" i="14"/>
  <c r="H3" i="14"/>
  <c r="N3" i="14" s="1"/>
  <c r="D3" i="14"/>
  <c r="B4" i="14"/>
  <c r="Z2" i="14" l="1"/>
  <c r="O2" i="14"/>
  <c r="D4" i="14"/>
  <c r="B5" i="14"/>
  <c r="D603" i="14"/>
  <c r="B604" i="14"/>
  <c r="E4" i="14"/>
  <c r="F5" i="14"/>
  <c r="H4" i="14"/>
  <c r="N4" i="14" s="1"/>
  <c r="D308" i="14"/>
  <c r="B309" i="14"/>
  <c r="B918" i="14"/>
  <c r="D917" i="14"/>
  <c r="O58" i="1"/>
  <c r="AV58" i="1" s="1"/>
  <c r="N58" i="1"/>
  <c r="AQ58" i="1" s="1"/>
  <c r="O11" i="1"/>
  <c r="B310" i="14" l="1"/>
  <c r="D309" i="14"/>
  <c r="D5" i="14"/>
  <c r="B6" i="14"/>
  <c r="F6" i="14"/>
  <c r="H5" i="14"/>
  <c r="N5" i="14" s="1"/>
  <c r="E5" i="14"/>
  <c r="D918" i="14"/>
  <c r="B919" i="14"/>
  <c r="B605" i="14"/>
  <c r="D604" i="14"/>
  <c r="N3" i="8"/>
  <c r="F7" i="14" l="1"/>
  <c r="H6" i="14"/>
  <c r="N6" i="14" s="1"/>
  <c r="E6" i="14"/>
  <c r="B311" i="14"/>
  <c r="D310" i="14"/>
  <c r="B606" i="14"/>
  <c r="D605" i="14"/>
  <c r="B920" i="14"/>
  <c r="D919" i="14"/>
  <c r="B7" i="14"/>
  <c r="D6" i="14"/>
  <c r="B8" i="14" l="1"/>
  <c r="D7" i="14"/>
  <c r="B921" i="14"/>
  <c r="D920" i="14"/>
  <c r="B312" i="14"/>
  <c r="D311" i="14"/>
  <c r="E7" i="14"/>
  <c r="H7" i="14"/>
  <c r="N7" i="14" s="1"/>
  <c r="F8" i="14"/>
  <c r="B607" i="14"/>
  <c r="D606" i="14"/>
  <c r="D312" i="14" l="1"/>
  <c r="B313" i="14"/>
  <c r="B922" i="14"/>
  <c r="D921" i="14"/>
  <c r="D8" i="14"/>
  <c r="B9" i="14"/>
  <c r="E8" i="14"/>
  <c r="F9" i="14"/>
  <c r="H8" i="14"/>
  <c r="N8" i="14" s="1"/>
  <c r="D607" i="14"/>
  <c r="B608" i="14"/>
  <c r="F10" i="14" l="1"/>
  <c r="H9" i="14"/>
  <c r="N9" i="14" s="1"/>
  <c r="E9" i="14"/>
  <c r="B923" i="14"/>
  <c r="D922" i="14"/>
  <c r="B314" i="14"/>
  <c r="D313" i="14"/>
  <c r="B10" i="14"/>
  <c r="D9" i="14"/>
  <c r="D608" i="14"/>
  <c r="B609" i="14"/>
  <c r="D923" i="14" l="1"/>
  <c r="B924" i="14"/>
  <c r="B610" i="14"/>
  <c r="D609" i="14"/>
  <c r="B11" i="14"/>
  <c r="D10" i="14"/>
  <c r="F11" i="14"/>
  <c r="H10" i="14"/>
  <c r="N10" i="14" s="1"/>
  <c r="E10" i="14"/>
  <c r="D314" i="14"/>
  <c r="B315" i="14"/>
  <c r="D11" i="14" l="1"/>
  <c r="B12" i="14"/>
  <c r="B316" i="14"/>
  <c r="D315" i="14"/>
  <c r="D610" i="14"/>
  <c r="B611" i="14"/>
  <c r="E11" i="14"/>
  <c r="F12" i="14"/>
  <c r="H11" i="14"/>
  <c r="N11" i="14" s="1"/>
  <c r="D924" i="14"/>
  <c r="B925" i="14"/>
  <c r="D611" i="14" l="1"/>
  <c r="B612" i="14"/>
  <c r="B926" i="14"/>
  <c r="D925" i="14"/>
  <c r="D316" i="14"/>
  <c r="B317" i="14"/>
  <c r="B13" i="14"/>
  <c r="D12" i="14"/>
  <c r="H12" i="14"/>
  <c r="N12" i="14" s="1"/>
  <c r="E12" i="14"/>
  <c r="F13" i="14"/>
  <c r="H13" i="14" l="1"/>
  <c r="N13" i="14" s="1"/>
  <c r="F14" i="14"/>
  <c r="E13" i="14"/>
  <c r="B318" i="14"/>
  <c r="D317" i="14"/>
  <c r="B613" i="14"/>
  <c r="D612" i="14"/>
  <c r="B14" i="14"/>
  <c r="D13" i="14"/>
  <c r="D926" i="14"/>
  <c r="B927" i="14"/>
  <c r="B614" i="14" l="1"/>
  <c r="D613" i="14"/>
  <c r="B928" i="14"/>
  <c r="D927" i="14"/>
  <c r="D14" i="14"/>
  <c r="B15" i="14"/>
  <c r="B319" i="14"/>
  <c r="D318" i="14"/>
  <c r="E14" i="14"/>
  <c r="F15" i="14"/>
  <c r="H14" i="14"/>
  <c r="N14" i="14" s="1"/>
  <c r="D319" i="14" l="1"/>
  <c r="B320" i="14"/>
  <c r="D15" i="14"/>
  <c r="B16" i="14"/>
  <c r="B929" i="14"/>
  <c r="D928" i="14"/>
  <c r="E15" i="14"/>
  <c r="F16" i="14"/>
  <c r="H15" i="14"/>
  <c r="N15" i="14" s="1"/>
  <c r="D614" i="14"/>
  <c r="B615" i="14"/>
  <c r="H16" i="14" l="1"/>
  <c r="N16" i="14" s="1"/>
  <c r="E16" i="14"/>
  <c r="F17" i="14"/>
  <c r="B930" i="14"/>
  <c r="D929" i="14"/>
  <c r="B17" i="14"/>
  <c r="D16" i="14"/>
  <c r="B321" i="14"/>
  <c r="D320" i="14"/>
  <c r="B616" i="14"/>
  <c r="D615" i="14"/>
  <c r="B18" i="14" l="1"/>
  <c r="D17" i="14"/>
  <c r="D930" i="14"/>
  <c r="B931" i="14"/>
  <c r="H17" i="14"/>
  <c r="N17" i="14" s="1"/>
  <c r="F18" i="14"/>
  <c r="E17" i="14"/>
  <c r="D616" i="14"/>
  <c r="B617" i="14"/>
  <c r="B322" i="14"/>
  <c r="D321" i="14"/>
  <c r="D931" i="14" l="1"/>
  <c r="B932" i="14"/>
  <c r="D322" i="14"/>
  <c r="B323" i="14"/>
  <c r="E18" i="14"/>
  <c r="F19" i="14"/>
  <c r="H18" i="14"/>
  <c r="N18" i="14" s="1"/>
  <c r="B618" i="14"/>
  <c r="D617" i="14"/>
  <c r="D18" i="14"/>
  <c r="B19" i="14"/>
  <c r="D618" i="14" l="1"/>
  <c r="B619" i="14"/>
  <c r="E19" i="14"/>
  <c r="F20" i="14"/>
  <c r="H19" i="14"/>
  <c r="N19" i="14" s="1"/>
  <c r="B324" i="14"/>
  <c r="D323" i="14"/>
  <c r="D932" i="14"/>
  <c r="B933" i="14"/>
  <c r="D19" i="14"/>
  <c r="B20" i="14"/>
  <c r="D619" i="14" l="1"/>
  <c r="B620" i="14"/>
  <c r="B934" i="14"/>
  <c r="D933" i="14"/>
  <c r="D324" i="14"/>
  <c r="B325" i="14"/>
  <c r="H20" i="14"/>
  <c r="N20" i="14" s="1"/>
  <c r="E20" i="14"/>
  <c r="F21" i="14"/>
  <c r="B21" i="14"/>
  <c r="D20" i="14"/>
  <c r="B326" i="14" l="1"/>
  <c r="D325" i="14"/>
  <c r="D934" i="14"/>
  <c r="B935" i="14"/>
  <c r="B22" i="14"/>
  <c r="D21" i="14"/>
  <c r="B621" i="14"/>
  <c r="D620" i="14"/>
  <c r="H21" i="14"/>
  <c r="N21" i="14" s="1"/>
  <c r="F22" i="14"/>
  <c r="E21" i="14"/>
  <c r="B936" i="14" l="1"/>
  <c r="D935" i="14"/>
  <c r="D621" i="14"/>
  <c r="B622" i="14"/>
  <c r="D22" i="14"/>
  <c r="B23" i="14"/>
  <c r="E22" i="14"/>
  <c r="F23" i="14"/>
  <c r="H22" i="14"/>
  <c r="N22" i="14" s="1"/>
  <c r="B327" i="14"/>
  <c r="D326" i="14"/>
  <c r="E23" i="14" l="1"/>
  <c r="F24" i="14"/>
  <c r="H23" i="14"/>
  <c r="N23" i="14" s="1"/>
  <c r="D23" i="14"/>
  <c r="B24" i="14"/>
  <c r="D622" i="14"/>
  <c r="B623" i="14"/>
  <c r="D327" i="14"/>
  <c r="B328" i="14"/>
  <c r="B937" i="14"/>
  <c r="D936" i="14"/>
  <c r="B624" i="14" l="1"/>
  <c r="D623" i="14"/>
  <c r="H24" i="14"/>
  <c r="N24" i="14" s="1"/>
  <c r="E24" i="14"/>
  <c r="F25" i="14"/>
  <c r="B25" i="14"/>
  <c r="D24" i="14"/>
  <c r="B938" i="14"/>
  <c r="D937" i="14"/>
  <c r="B329" i="14"/>
  <c r="D328" i="14"/>
  <c r="B26" i="14" l="1"/>
  <c r="D25" i="14"/>
  <c r="D938" i="14"/>
  <c r="B939" i="14"/>
  <c r="B330" i="14"/>
  <c r="D329" i="14"/>
  <c r="H25" i="14"/>
  <c r="N25" i="14" s="1"/>
  <c r="F26" i="14"/>
  <c r="E25" i="14"/>
  <c r="D624" i="14"/>
  <c r="B625" i="14"/>
  <c r="E26" i="14" l="1"/>
  <c r="F27" i="14"/>
  <c r="H26" i="14"/>
  <c r="N26" i="14" s="1"/>
  <c r="D330" i="14"/>
  <c r="B331" i="14"/>
  <c r="B626" i="14"/>
  <c r="D625" i="14"/>
  <c r="D939" i="14"/>
  <c r="B940" i="14"/>
  <c r="D26" i="14"/>
  <c r="B27" i="14"/>
  <c r="D626" i="14" l="1"/>
  <c r="B627" i="14"/>
  <c r="E27" i="14"/>
  <c r="F28" i="14"/>
  <c r="H27" i="14"/>
  <c r="N27" i="14" s="1"/>
  <c r="B332" i="14"/>
  <c r="D331" i="14"/>
  <c r="D27" i="14"/>
  <c r="B28" i="14"/>
  <c r="D940" i="14"/>
  <c r="B941" i="14"/>
  <c r="B942" i="14" l="1"/>
  <c r="D941" i="14"/>
  <c r="D627" i="14"/>
  <c r="B628" i="14"/>
  <c r="D332" i="14"/>
  <c r="B333" i="14"/>
  <c r="H28" i="14"/>
  <c r="N28" i="14" s="1"/>
  <c r="E28" i="14"/>
  <c r="F29" i="14"/>
  <c r="B29" i="14"/>
  <c r="D28" i="14"/>
  <c r="B334" i="14" l="1"/>
  <c r="D333" i="14"/>
  <c r="B629" i="14"/>
  <c r="D628" i="14"/>
  <c r="B30" i="14"/>
  <c r="D29" i="14"/>
  <c r="H29" i="14"/>
  <c r="N29" i="14" s="1"/>
  <c r="F30" i="14"/>
  <c r="E29" i="14"/>
  <c r="B943" i="14"/>
  <c r="D942" i="14"/>
  <c r="E30" i="14" l="1"/>
  <c r="F31" i="14"/>
  <c r="H30" i="14"/>
  <c r="N30" i="14" s="1"/>
  <c r="D30" i="14"/>
  <c r="B31" i="14"/>
  <c r="D629" i="14"/>
  <c r="B630" i="14"/>
  <c r="D943" i="14"/>
  <c r="B944" i="14"/>
  <c r="B335" i="14"/>
  <c r="D334" i="14"/>
  <c r="B631" i="14" l="1"/>
  <c r="D630" i="14"/>
  <c r="D31" i="14"/>
  <c r="B32" i="14"/>
  <c r="D335" i="14"/>
  <c r="B336" i="14"/>
  <c r="E31" i="14"/>
  <c r="F32" i="14"/>
  <c r="H31" i="14"/>
  <c r="N31" i="14" s="1"/>
  <c r="B945" i="14"/>
  <c r="D944" i="14"/>
  <c r="B337" i="14" l="1"/>
  <c r="D336" i="14"/>
  <c r="H32" i="14"/>
  <c r="N32" i="14" s="1"/>
  <c r="E32" i="14"/>
  <c r="F33" i="14"/>
  <c r="B33" i="14"/>
  <c r="D32" i="14"/>
  <c r="D945" i="14"/>
  <c r="B946" i="14"/>
  <c r="D631" i="14"/>
  <c r="B632" i="14"/>
  <c r="B34" i="14" l="1"/>
  <c r="D33" i="14"/>
  <c r="H33" i="14"/>
  <c r="N33" i="14" s="1"/>
  <c r="F34" i="14"/>
  <c r="E33" i="14"/>
  <c r="D632" i="14"/>
  <c r="B633" i="14"/>
  <c r="B947" i="14"/>
  <c r="D946" i="14"/>
  <c r="B338" i="14"/>
  <c r="D337" i="14"/>
  <c r="B634" i="14" l="1"/>
  <c r="D633" i="14"/>
  <c r="D947" i="14"/>
  <c r="B948" i="14"/>
  <c r="E34" i="14"/>
  <c r="F35" i="14"/>
  <c r="H34" i="14"/>
  <c r="N34" i="14" s="1"/>
  <c r="D338" i="14"/>
  <c r="B339" i="14"/>
  <c r="D34" i="14"/>
  <c r="B35" i="14"/>
  <c r="D35" i="14" l="1"/>
  <c r="B36" i="14"/>
  <c r="E35" i="14"/>
  <c r="F36" i="14"/>
  <c r="H35" i="14"/>
  <c r="N35" i="14" s="1"/>
  <c r="D948" i="14"/>
  <c r="B949" i="14"/>
  <c r="B340" i="14"/>
  <c r="D339" i="14"/>
  <c r="D634" i="14"/>
  <c r="B635" i="14"/>
  <c r="B950" i="14" l="1"/>
  <c r="D949" i="14"/>
  <c r="D340" i="14"/>
  <c r="B341" i="14"/>
  <c r="H36" i="14"/>
  <c r="N36" i="14" s="1"/>
  <c r="E36" i="14"/>
  <c r="F37" i="14"/>
  <c r="D635" i="14"/>
  <c r="B636" i="14"/>
  <c r="B37" i="14"/>
  <c r="D36" i="14"/>
  <c r="H37" i="14" l="1"/>
  <c r="N37" i="14" s="1"/>
  <c r="F38" i="14"/>
  <c r="E37" i="14"/>
  <c r="B342" i="14"/>
  <c r="D341" i="14"/>
  <c r="B38" i="14"/>
  <c r="D37" i="14"/>
  <c r="D636" i="14"/>
  <c r="B637" i="14"/>
  <c r="D950" i="14"/>
  <c r="B951" i="14"/>
  <c r="B343" i="14" l="1"/>
  <c r="D342" i="14"/>
  <c r="D38" i="14"/>
  <c r="B39" i="14"/>
  <c r="E38" i="14"/>
  <c r="F39" i="14"/>
  <c r="H38" i="14"/>
  <c r="N38" i="14" s="1"/>
  <c r="D951" i="14"/>
  <c r="B952" i="14"/>
  <c r="B638" i="14"/>
  <c r="D637" i="14"/>
  <c r="E39" i="14" l="1"/>
  <c r="F40" i="14"/>
  <c r="H39" i="14"/>
  <c r="N39" i="14" s="1"/>
  <c r="D39" i="14"/>
  <c r="B40" i="14"/>
  <c r="B639" i="14"/>
  <c r="D638" i="14"/>
  <c r="D952" i="14"/>
  <c r="B953" i="14"/>
  <c r="D343" i="14"/>
  <c r="B344" i="14"/>
  <c r="B41" i="14" l="1"/>
  <c r="D40" i="14"/>
  <c r="B345" i="14"/>
  <c r="D344" i="14"/>
  <c r="H40" i="14"/>
  <c r="N40" i="14" s="1"/>
  <c r="E40" i="14"/>
  <c r="F41" i="14"/>
  <c r="D639" i="14"/>
  <c r="B640" i="14"/>
  <c r="D953" i="14"/>
  <c r="B954" i="14"/>
  <c r="H41" i="14" l="1"/>
  <c r="N41" i="14" s="1"/>
  <c r="F42" i="14"/>
  <c r="E41" i="14"/>
  <c r="B955" i="14"/>
  <c r="D954" i="14"/>
  <c r="B346" i="14"/>
  <c r="D345" i="14"/>
  <c r="D640" i="14"/>
  <c r="B641" i="14"/>
  <c r="B42" i="14"/>
  <c r="D41" i="14"/>
  <c r="D955" i="14" l="1"/>
  <c r="B956" i="14"/>
  <c r="D42" i="14"/>
  <c r="B43" i="14"/>
  <c r="E42" i="14"/>
  <c r="F43" i="14"/>
  <c r="H42" i="14"/>
  <c r="N42" i="14" s="1"/>
  <c r="D346" i="14"/>
  <c r="B347" i="14"/>
  <c r="D641" i="14"/>
  <c r="B642" i="14"/>
  <c r="D43" i="14" l="1"/>
  <c r="B44" i="14"/>
  <c r="E43" i="14"/>
  <c r="F44" i="14"/>
  <c r="H43" i="14"/>
  <c r="N43" i="14" s="1"/>
  <c r="D642" i="14"/>
  <c r="B643" i="14"/>
  <c r="D956" i="14"/>
  <c r="B957" i="14"/>
  <c r="B348" i="14"/>
  <c r="D347" i="14"/>
  <c r="D643" i="14" l="1"/>
  <c r="B644" i="14"/>
  <c r="H44" i="14"/>
  <c r="N44" i="14" s="1"/>
  <c r="E44" i="14"/>
  <c r="F45" i="14"/>
  <c r="D348" i="14"/>
  <c r="B349" i="14"/>
  <c r="B45" i="14"/>
  <c r="D44" i="14"/>
  <c r="B958" i="14"/>
  <c r="D957" i="14"/>
  <c r="D349" i="14" l="1"/>
  <c r="B350" i="14"/>
  <c r="H45" i="14"/>
  <c r="N45" i="14" s="1"/>
  <c r="F46" i="14"/>
  <c r="E45" i="14"/>
  <c r="B959" i="14"/>
  <c r="D958" i="14"/>
  <c r="B645" i="14"/>
  <c r="D644" i="14"/>
  <c r="B46" i="14"/>
  <c r="D45" i="14"/>
  <c r="D645" i="14" l="1"/>
  <c r="B646" i="14"/>
  <c r="E46" i="14"/>
  <c r="F47" i="14"/>
  <c r="H46" i="14"/>
  <c r="N46" i="14" s="1"/>
  <c r="D46" i="14"/>
  <c r="B47" i="14"/>
  <c r="B351" i="14"/>
  <c r="D350" i="14"/>
  <c r="B960" i="14"/>
  <c r="D959" i="14"/>
  <c r="E47" i="14" l="1"/>
  <c r="F48" i="14"/>
  <c r="H47" i="14"/>
  <c r="N47" i="14" s="1"/>
  <c r="D351" i="14"/>
  <c r="B352" i="14"/>
  <c r="D960" i="14"/>
  <c r="B961" i="14"/>
  <c r="D646" i="14"/>
  <c r="B647" i="14"/>
  <c r="D47" i="14"/>
  <c r="B48" i="14"/>
  <c r="D961" i="14" l="1"/>
  <c r="B962" i="14"/>
  <c r="B353" i="14"/>
  <c r="D352" i="14"/>
  <c r="B49" i="14"/>
  <c r="D48" i="14"/>
  <c r="H48" i="14"/>
  <c r="N48" i="14" s="1"/>
  <c r="E48" i="14"/>
  <c r="F49" i="14"/>
  <c r="D647" i="14"/>
  <c r="B648" i="14"/>
  <c r="B354" i="14" l="1"/>
  <c r="D353" i="14"/>
  <c r="B963" i="14"/>
  <c r="D962" i="14"/>
  <c r="B50" i="14"/>
  <c r="D49" i="14"/>
  <c r="D648" i="14"/>
  <c r="B649" i="14"/>
  <c r="H49" i="14"/>
  <c r="N49" i="14" s="1"/>
  <c r="E49" i="14"/>
  <c r="F50" i="14"/>
  <c r="D50" i="14" l="1"/>
  <c r="B51" i="14"/>
  <c r="B650" i="14"/>
  <c r="D649" i="14"/>
  <c r="D963" i="14"/>
  <c r="B964" i="14"/>
  <c r="E50" i="14"/>
  <c r="F51" i="14"/>
  <c r="H50" i="14"/>
  <c r="N50" i="14" s="1"/>
  <c r="D354" i="14"/>
  <c r="B355" i="14"/>
  <c r="D964" i="14" l="1"/>
  <c r="B965" i="14"/>
  <c r="E51" i="14"/>
  <c r="F52" i="14"/>
  <c r="H51" i="14"/>
  <c r="N51" i="14" s="1"/>
  <c r="D355" i="14"/>
  <c r="B356" i="14"/>
  <c r="D650" i="14"/>
  <c r="B651" i="14"/>
  <c r="D51" i="14"/>
  <c r="B52" i="14"/>
  <c r="D356" i="14" l="1"/>
  <c r="B357" i="14"/>
  <c r="H52" i="14"/>
  <c r="N52" i="14" s="1"/>
  <c r="E52" i="14"/>
  <c r="F53" i="14"/>
  <c r="B966" i="14"/>
  <c r="D965" i="14"/>
  <c r="B53" i="14"/>
  <c r="D52" i="14"/>
  <c r="D651" i="14"/>
  <c r="B652" i="14"/>
  <c r="D966" i="14" l="1"/>
  <c r="B967" i="14"/>
  <c r="B54" i="14"/>
  <c r="D53" i="14"/>
  <c r="H53" i="14"/>
  <c r="N53" i="14" s="1"/>
  <c r="F54" i="14"/>
  <c r="E53" i="14"/>
  <c r="B653" i="14"/>
  <c r="D652" i="14"/>
  <c r="B358" i="14"/>
  <c r="D357" i="14"/>
  <c r="E54" i="14" l="1"/>
  <c r="F55" i="14"/>
  <c r="H54" i="14"/>
  <c r="N54" i="14" s="1"/>
  <c r="D54" i="14"/>
  <c r="B55" i="14"/>
  <c r="D653" i="14"/>
  <c r="B654" i="14"/>
  <c r="B359" i="14"/>
  <c r="D358" i="14"/>
  <c r="D967" i="14"/>
  <c r="B968" i="14"/>
  <c r="D359" i="14" l="1"/>
  <c r="B360" i="14"/>
  <c r="D55" i="14"/>
  <c r="B56" i="14"/>
  <c r="D654" i="14"/>
  <c r="B655" i="14"/>
  <c r="D968" i="14"/>
  <c r="B969" i="14"/>
  <c r="E55" i="14"/>
  <c r="F56" i="14"/>
  <c r="H55" i="14"/>
  <c r="N55" i="14" s="1"/>
  <c r="B656" i="14" l="1"/>
  <c r="D655" i="14"/>
  <c r="B57" i="14"/>
  <c r="D56" i="14"/>
  <c r="D969" i="14"/>
  <c r="B970" i="14"/>
  <c r="H56" i="14"/>
  <c r="N56" i="14" s="1"/>
  <c r="E56" i="14"/>
  <c r="F57" i="14"/>
  <c r="B361" i="14"/>
  <c r="D360" i="14"/>
  <c r="B58" i="14" l="1"/>
  <c r="D57" i="14"/>
  <c r="D361" i="14"/>
  <c r="B362" i="14"/>
  <c r="B971" i="14"/>
  <c r="D970" i="14"/>
  <c r="H57" i="14"/>
  <c r="N57" i="14" s="1"/>
  <c r="F58" i="14"/>
  <c r="E57" i="14"/>
  <c r="D656" i="14"/>
  <c r="B657" i="14"/>
  <c r="E58" i="14" l="1"/>
  <c r="F59" i="14"/>
  <c r="H58" i="14"/>
  <c r="N58" i="14" s="1"/>
  <c r="D971" i="14"/>
  <c r="B972" i="14"/>
  <c r="D362" i="14"/>
  <c r="B363" i="14"/>
  <c r="B658" i="14"/>
  <c r="D657" i="14"/>
  <c r="D58" i="14"/>
  <c r="B59" i="14"/>
  <c r="D658" i="14" l="1"/>
  <c r="B659" i="14"/>
  <c r="E59" i="14"/>
  <c r="F60" i="14"/>
  <c r="H59" i="14"/>
  <c r="N59" i="14" s="1"/>
  <c r="D363" i="14"/>
  <c r="B364" i="14"/>
  <c r="D972" i="14"/>
  <c r="B973" i="14"/>
  <c r="D59" i="14"/>
  <c r="B60" i="14"/>
  <c r="D364" i="14" l="1"/>
  <c r="B365" i="14"/>
  <c r="H60" i="14"/>
  <c r="N60" i="14" s="1"/>
  <c r="E60" i="14"/>
  <c r="F61" i="14"/>
  <c r="B61" i="14"/>
  <c r="D60" i="14"/>
  <c r="D659" i="14"/>
  <c r="B660" i="14"/>
  <c r="B974" i="14"/>
  <c r="D973" i="14"/>
  <c r="B62" i="14" l="1"/>
  <c r="D61" i="14"/>
  <c r="H61" i="14"/>
  <c r="N61" i="14" s="1"/>
  <c r="F62" i="14"/>
  <c r="E61" i="14"/>
  <c r="B975" i="14"/>
  <c r="D974" i="14"/>
  <c r="B366" i="14"/>
  <c r="D365" i="14"/>
  <c r="B661" i="14"/>
  <c r="D660" i="14"/>
  <c r="E62" i="14" l="1"/>
  <c r="F63" i="14"/>
  <c r="H62" i="14"/>
  <c r="N62" i="14" s="1"/>
  <c r="D366" i="14"/>
  <c r="B367" i="14"/>
  <c r="B662" i="14"/>
  <c r="D661" i="14"/>
  <c r="B976" i="14"/>
  <c r="D975" i="14"/>
  <c r="D62" i="14"/>
  <c r="B63" i="14"/>
  <c r="D63" i="14" l="1"/>
  <c r="B64" i="14"/>
  <c r="E63" i="14"/>
  <c r="F64" i="14"/>
  <c r="H63" i="14"/>
  <c r="N63" i="14" s="1"/>
  <c r="D976" i="14"/>
  <c r="B977" i="14"/>
  <c r="B663" i="14"/>
  <c r="D662" i="14"/>
  <c r="D367" i="14"/>
  <c r="B368" i="14"/>
  <c r="D977" i="14" l="1"/>
  <c r="B978" i="14"/>
  <c r="D663" i="14"/>
  <c r="B664" i="14"/>
  <c r="H64" i="14"/>
  <c r="N64" i="14" s="1"/>
  <c r="F65" i="14"/>
  <c r="E64" i="14"/>
  <c r="B369" i="14"/>
  <c r="D368" i="14"/>
  <c r="D64" i="14"/>
  <c r="B65" i="14"/>
  <c r="D664" i="14" l="1"/>
  <c r="B665" i="14"/>
  <c r="H65" i="14"/>
  <c r="N65" i="14" s="1"/>
  <c r="E65" i="14"/>
  <c r="F66" i="14"/>
  <c r="B370" i="14"/>
  <c r="D369" i="14"/>
  <c r="B66" i="14"/>
  <c r="D65" i="14"/>
  <c r="B979" i="14"/>
  <c r="D978" i="14"/>
  <c r="D370" i="14" l="1"/>
  <c r="B371" i="14"/>
  <c r="D66" i="14"/>
  <c r="B67" i="14"/>
  <c r="B666" i="14"/>
  <c r="D665" i="14"/>
  <c r="E66" i="14"/>
  <c r="F67" i="14"/>
  <c r="H66" i="14"/>
  <c r="N66" i="14" s="1"/>
  <c r="D979" i="14"/>
  <c r="B980" i="14"/>
  <c r="D666" i="14" l="1"/>
  <c r="B667" i="14"/>
  <c r="D67" i="14"/>
  <c r="B68" i="14"/>
  <c r="D980" i="14"/>
  <c r="B981" i="14"/>
  <c r="B372" i="14"/>
  <c r="D371" i="14"/>
  <c r="E67" i="14"/>
  <c r="F68" i="14"/>
  <c r="H67" i="14"/>
  <c r="N67" i="14" s="1"/>
  <c r="B982" i="14" l="1"/>
  <c r="D981" i="14"/>
  <c r="B373" i="14"/>
  <c r="D372" i="14"/>
  <c r="D667" i="14"/>
  <c r="B668" i="14"/>
  <c r="B69" i="14"/>
  <c r="D68" i="14"/>
  <c r="H68" i="14"/>
  <c r="N68" i="14" s="1"/>
  <c r="F69" i="14"/>
  <c r="E68" i="14"/>
  <c r="B70" i="14" l="1"/>
  <c r="D69" i="14"/>
  <c r="B669" i="14"/>
  <c r="D668" i="14"/>
  <c r="B374" i="14"/>
  <c r="D373" i="14"/>
  <c r="H69" i="14"/>
  <c r="N69" i="14" s="1"/>
  <c r="F70" i="14"/>
  <c r="E69" i="14"/>
  <c r="D982" i="14"/>
  <c r="B983" i="14"/>
  <c r="D983" i="14" l="1"/>
  <c r="B984" i="14"/>
  <c r="E70" i="14"/>
  <c r="H70" i="14"/>
  <c r="N70" i="14" s="1"/>
  <c r="F71" i="14"/>
  <c r="B375" i="14"/>
  <c r="D374" i="14"/>
  <c r="B670" i="14"/>
  <c r="D669" i="14"/>
  <c r="D70" i="14"/>
  <c r="B71" i="14"/>
  <c r="D375" i="14" l="1"/>
  <c r="B376" i="14"/>
  <c r="B671" i="14"/>
  <c r="D670" i="14"/>
  <c r="D71" i="14"/>
  <c r="B72" i="14"/>
  <c r="E71" i="14"/>
  <c r="F72" i="14"/>
  <c r="H71" i="14"/>
  <c r="N71" i="14" s="1"/>
  <c r="B985" i="14"/>
  <c r="D984" i="14"/>
  <c r="D72" i="14" l="1"/>
  <c r="B73" i="14"/>
  <c r="D985" i="14"/>
  <c r="B986" i="14"/>
  <c r="H72" i="14"/>
  <c r="N72" i="14" s="1"/>
  <c r="F73" i="14"/>
  <c r="E72" i="14"/>
  <c r="B672" i="14"/>
  <c r="D671" i="14"/>
  <c r="B377" i="14"/>
  <c r="D376" i="14"/>
  <c r="F74" i="14" l="1"/>
  <c r="H73" i="14"/>
  <c r="N73" i="14" s="1"/>
  <c r="E73" i="14"/>
  <c r="B378" i="14"/>
  <c r="D377" i="14"/>
  <c r="D672" i="14"/>
  <c r="B673" i="14"/>
  <c r="B987" i="14"/>
  <c r="D986" i="14"/>
  <c r="B74" i="14"/>
  <c r="D73" i="14"/>
  <c r="D378" i="14" l="1"/>
  <c r="B379" i="14"/>
  <c r="D987" i="14"/>
  <c r="B988" i="14"/>
  <c r="B674" i="14"/>
  <c r="D673" i="14"/>
  <c r="D74" i="14"/>
  <c r="B75" i="14"/>
  <c r="E74" i="14"/>
  <c r="F75" i="14"/>
  <c r="H74" i="14"/>
  <c r="N74" i="14" s="1"/>
  <c r="B76" i="14" l="1"/>
  <c r="D75" i="14"/>
  <c r="D674" i="14"/>
  <c r="B675" i="14"/>
  <c r="D988" i="14"/>
  <c r="B989" i="14"/>
  <c r="E75" i="14"/>
  <c r="F76" i="14"/>
  <c r="H75" i="14"/>
  <c r="N75" i="14" s="1"/>
  <c r="B380" i="14"/>
  <c r="D379" i="14"/>
  <c r="B990" i="14" l="1"/>
  <c r="D989" i="14"/>
  <c r="D675" i="14"/>
  <c r="B676" i="14"/>
  <c r="H76" i="14"/>
  <c r="N76" i="14" s="1"/>
  <c r="F77" i="14"/>
  <c r="E76" i="14"/>
  <c r="B381" i="14"/>
  <c r="D380" i="14"/>
  <c r="D76" i="14"/>
  <c r="B77" i="14"/>
  <c r="D676" i="14" l="1"/>
  <c r="B677" i="14"/>
  <c r="E77" i="14"/>
  <c r="F78" i="14"/>
  <c r="H77" i="14"/>
  <c r="N77" i="14" s="1"/>
  <c r="D381" i="14"/>
  <c r="B382" i="14"/>
  <c r="D77" i="14"/>
  <c r="B78" i="14"/>
  <c r="D990" i="14"/>
  <c r="B991" i="14"/>
  <c r="B79" i="14" l="1"/>
  <c r="D78" i="14"/>
  <c r="B383" i="14"/>
  <c r="D382" i="14"/>
  <c r="F79" i="14"/>
  <c r="H78" i="14"/>
  <c r="N78" i="14" s="1"/>
  <c r="E78" i="14"/>
  <c r="D991" i="14"/>
  <c r="B992" i="14"/>
  <c r="B678" i="14"/>
  <c r="D677" i="14"/>
  <c r="D383" i="14" l="1"/>
  <c r="B384" i="14"/>
  <c r="D678" i="14"/>
  <c r="B679" i="14"/>
  <c r="E79" i="14"/>
  <c r="F80" i="14"/>
  <c r="H79" i="14"/>
  <c r="N79" i="14" s="1"/>
  <c r="D992" i="14"/>
  <c r="B993" i="14"/>
  <c r="B80" i="14"/>
  <c r="D79" i="14"/>
  <c r="B81" i="14" l="1"/>
  <c r="D80" i="14"/>
  <c r="E80" i="14"/>
  <c r="H80" i="14"/>
  <c r="N80" i="14" s="1"/>
  <c r="F81" i="14"/>
  <c r="D679" i="14"/>
  <c r="B680" i="14"/>
  <c r="B385" i="14"/>
  <c r="D384" i="14"/>
  <c r="D993" i="14"/>
  <c r="B994" i="14"/>
  <c r="B386" i="14" l="1"/>
  <c r="D385" i="14"/>
  <c r="E81" i="14"/>
  <c r="F82" i="14"/>
  <c r="H81" i="14"/>
  <c r="N81" i="14" s="1"/>
  <c r="D680" i="14"/>
  <c r="B681" i="14"/>
  <c r="B995" i="14"/>
  <c r="D994" i="14"/>
  <c r="B82" i="14"/>
  <c r="D81" i="14"/>
  <c r="D995" i="14" l="1"/>
  <c r="B996" i="14"/>
  <c r="E82" i="14"/>
  <c r="F83" i="14"/>
  <c r="H82" i="14"/>
  <c r="N82" i="14" s="1"/>
  <c r="B682" i="14"/>
  <c r="D681" i="14"/>
  <c r="B83" i="14"/>
  <c r="D82" i="14"/>
  <c r="D386" i="14"/>
  <c r="B387" i="14"/>
  <c r="D682" i="14" l="1"/>
  <c r="B683" i="14"/>
  <c r="B388" i="14"/>
  <c r="D387" i="14"/>
  <c r="D83" i="14"/>
  <c r="B84" i="14"/>
  <c r="F84" i="14"/>
  <c r="H83" i="14"/>
  <c r="N83" i="14" s="1"/>
  <c r="E83" i="14"/>
  <c r="D996" i="14"/>
  <c r="B997" i="14"/>
  <c r="B85" i="14" l="1"/>
  <c r="D84" i="14"/>
  <c r="F85" i="14"/>
  <c r="E84" i="14"/>
  <c r="H84" i="14"/>
  <c r="N84" i="14" s="1"/>
  <c r="B998" i="14"/>
  <c r="D997" i="14"/>
  <c r="B389" i="14"/>
  <c r="D388" i="14"/>
  <c r="D683" i="14"/>
  <c r="B684" i="14"/>
  <c r="E85" i="14" l="1"/>
  <c r="H85" i="14"/>
  <c r="N85" i="14" s="1"/>
  <c r="F86" i="14"/>
  <c r="D389" i="14"/>
  <c r="B390" i="14"/>
  <c r="B999" i="14"/>
  <c r="D998" i="14"/>
  <c r="D684" i="14"/>
  <c r="B685" i="14"/>
  <c r="D85" i="14"/>
  <c r="B86" i="14"/>
  <c r="D86" i="14" l="1"/>
  <c r="B87" i="14"/>
  <c r="B391" i="14"/>
  <c r="D390" i="14"/>
  <c r="B1000" i="14"/>
  <c r="D999" i="14"/>
  <c r="F87" i="14"/>
  <c r="H86" i="14"/>
  <c r="N86" i="14" s="1"/>
  <c r="E86" i="14"/>
  <c r="B686" i="14"/>
  <c r="D685" i="14"/>
  <c r="B1001" i="14" l="1"/>
  <c r="D1000" i="14"/>
  <c r="D391" i="14"/>
  <c r="B392" i="14"/>
  <c r="F88" i="14"/>
  <c r="H87" i="14"/>
  <c r="N87" i="14" s="1"/>
  <c r="E87" i="14"/>
  <c r="B687" i="14"/>
  <c r="D686" i="14"/>
  <c r="D87" i="14"/>
  <c r="B88" i="14"/>
  <c r="B89" i="14" l="1"/>
  <c r="D88" i="14"/>
  <c r="B688" i="14"/>
  <c r="D687" i="14"/>
  <c r="H88" i="14"/>
  <c r="N88" i="14" s="1"/>
  <c r="F89" i="14"/>
  <c r="E88" i="14"/>
  <c r="B393" i="14"/>
  <c r="D392" i="14"/>
  <c r="D1001" i="14"/>
  <c r="B1002" i="14"/>
  <c r="B1003" i="14" l="1"/>
  <c r="D1002" i="14"/>
  <c r="B394" i="14"/>
  <c r="D393" i="14"/>
  <c r="E89" i="14"/>
  <c r="F90" i="14"/>
  <c r="H89" i="14"/>
  <c r="N89" i="14" s="1"/>
  <c r="D688" i="14"/>
  <c r="B689" i="14"/>
  <c r="D89" i="14"/>
  <c r="B90" i="14"/>
  <c r="E90" i="14" l="1"/>
  <c r="H90" i="14"/>
  <c r="N90" i="14" s="1"/>
  <c r="F91" i="14"/>
  <c r="D394" i="14"/>
  <c r="B395" i="14"/>
  <c r="D90" i="14"/>
  <c r="B91" i="14"/>
  <c r="B690" i="14"/>
  <c r="D689" i="14"/>
  <c r="D1003" i="14"/>
  <c r="B1004" i="14"/>
  <c r="D690" i="14" l="1"/>
  <c r="B691" i="14"/>
  <c r="E91" i="14"/>
  <c r="F92" i="14"/>
  <c r="H91" i="14"/>
  <c r="N91" i="14" s="1"/>
  <c r="D395" i="14"/>
  <c r="B396" i="14"/>
  <c r="B92" i="14"/>
  <c r="D91" i="14"/>
  <c r="D1004" i="14"/>
  <c r="B1005" i="14"/>
  <c r="H92" i="14" l="1"/>
  <c r="N92" i="14" s="1"/>
  <c r="F93" i="14"/>
  <c r="E92" i="14"/>
  <c r="B93" i="14"/>
  <c r="D92" i="14"/>
  <c r="B397" i="14"/>
  <c r="D396" i="14"/>
  <c r="B1006" i="14"/>
  <c r="D1005" i="14"/>
  <c r="D691" i="14"/>
  <c r="B692" i="14"/>
  <c r="B398" i="14" l="1"/>
  <c r="D397" i="14"/>
  <c r="D692" i="14"/>
  <c r="B693" i="14"/>
  <c r="D1006" i="14"/>
  <c r="B1007" i="14"/>
  <c r="D93" i="14"/>
  <c r="B94" i="14"/>
  <c r="E93" i="14"/>
  <c r="F94" i="14"/>
  <c r="H93" i="14"/>
  <c r="N93" i="14" s="1"/>
  <c r="D1007" i="14" l="1"/>
  <c r="B1008" i="14"/>
  <c r="D94" i="14"/>
  <c r="B95" i="14"/>
  <c r="B694" i="14"/>
  <c r="D693" i="14"/>
  <c r="F95" i="14"/>
  <c r="H94" i="14"/>
  <c r="N94" i="14" s="1"/>
  <c r="E94" i="14"/>
  <c r="D398" i="14"/>
  <c r="B399" i="14"/>
  <c r="D694" i="14" l="1"/>
  <c r="B695" i="14"/>
  <c r="D399" i="14"/>
  <c r="B400" i="14"/>
  <c r="H95" i="14"/>
  <c r="N95" i="14" s="1"/>
  <c r="F96" i="14"/>
  <c r="E95" i="14"/>
  <c r="D1008" i="14"/>
  <c r="B1009" i="14"/>
  <c r="D95" i="14"/>
  <c r="B96" i="14"/>
  <c r="E96" i="14" l="1"/>
  <c r="H96" i="14"/>
  <c r="N96" i="14" s="1"/>
  <c r="F97" i="14"/>
  <c r="D400" i="14"/>
  <c r="B401" i="14"/>
  <c r="D96" i="14"/>
  <c r="B97" i="14"/>
  <c r="D695" i="14"/>
  <c r="B696" i="14"/>
  <c r="D1009" i="14"/>
  <c r="B1010" i="14"/>
  <c r="D696" i="14" l="1"/>
  <c r="B697" i="14"/>
  <c r="D401" i="14"/>
  <c r="B402" i="14"/>
  <c r="D97" i="14"/>
  <c r="B98" i="14"/>
  <c r="B1011" i="14"/>
  <c r="D1010" i="14"/>
  <c r="H97" i="14"/>
  <c r="N97" i="14" s="1"/>
  <c r="F98" i="14"/>
  <c r="E97" i="14"/>
  <c r="D1011" i="14" l="1"/>
  <c r="B1012" i="14"/>
  <c r="B99" i="14"/>
  <c r="D98" i="14"/>
  <c r="B403" i="14"/>
  <c r="D402" i="14"/>
  <c r="F99" i="14"/>
  <c r="H98" i="14"/>
  <c r="N98" i="14" s="1"/>
  <c r="E98" i="14"/>
  <c r="B698" i="14"/>
  <c r="D697" i="14"/>
  <c r="H99" i="14" l="1"/>
  <c r="N99" i="14" s="1"/>
  <c r="F100" i="14"/>
  <c r="E99" i="14"/>
  <c r="B404" i="14"/>
  <c r="D403" i="14"/>
  <c r="B100" i="14"/>
  <c r="D99" i="14"/>
  <c r="D1012" i="14"/>
  <c r="B1013" i="14"/>
  <c r="D698" i="14"/>
  <c r="B699" i="14"/>
  <c r="B101" i="14" l="1"/>
  <c r="D100" i="14"/>
  <c r="D699" i="14"/>
  <c r="B700" i="14"/>
  <c r="D404" i="14"/>
  <c r="B405" i="14"/>
  <c r="H100" i="14"/>
  <c r="N100" i="14" s="1"/>
  <c r="F101" i="14"/>
  <c r="E100" i="14"/>
  <c r="B1014" i="14"/>
  <c r="D1013" i="14"/>
  <c r="D405" i="14" l="1"/>
  <c r="B406" i="14"/>
  <c r="H101" i="14"/>
  <c r="N101" i="14" s="1"/>
  <c r="E101" i="14"/>
  <c r="F102" i="14"/>
  <c r="D700" i="14"/>
  <c r="B701" i="14"/>
  <c r="B1015" i="14"/>
  <c r="D1014" i="14"/>
  <c r="B102" i="14"/>
  <c r="D101" i="14"/>
  <c r="D1015" i="14" l="1"/>
  <c r="B1016" i="14"/>
  <c r="F103" i="14"/>
  <c r="H102" i="14"/>
  <c r="N102" i="14" s="1"/>
  <c r="E102" i="14"/>
  <c r="B702" i="14"/>
  <c r="D701" i="14"/>
  <c r="B103" i="14"/>
  <c r="D102" i="14"/>
  <c r="D406" i="14"/>
  <c r="B407" i="14"/>
  <c r="B703" i="14" l="1"/>
  <c r="D702" i="14"/>
  <c r="D407" i="14"/>
  <c r="B408" i="14"/>
  <c r="D103" i="14"/>
  <c r="B104" i="14"/>
  <c r="D1016" i="14"/>
  <c r="B1017" i="14"/>
  <c r="E103" i="14"/>
  <c r="F104" i="14"/>
  <c r="H103" i="14"/>
  <c r="N103" i="14" s="1"/>
  <c r="B105" i="14" l="1"/>
  <c r="D104" i="14"/>
  <c r="B409" i="14"/>
  <c r="D408" i="14"/>
  <c r="H104" i="14"/>
  <c r="N104" i="14" s="1"/>
  <c r="E104" i="14"/>
  <c r="F105" i="14"/>
  <c r="D1017" i="14"/>
  <c r="B1018" i="14"/>
  <c r="B704" i="14"/>
  <c r="D703" i="14"/>
  <c r="D409" i="14" l="1"/>
  <c r="B410" i="14"/>
  <c r="F106" i="14"/>
  <c r="H105" i="14"/>
  <c r="N105" i="14" s="1"/>
  <c r="E105" i="14"/>
  <c r="D704" i="14"/>
  <c r="B705" i="14"/>
  <c r="D1018" i="14"/>
  <c r="B1019" i="14"/>
  <c r="D105" i="14"/>
  <c r="B106" i="14"/>
  <c r="B706" i="14" l="1"/>
  <c r="D705" i="14"/>
  <c r="B107" i="14"/>
  <c r="D106" i="14"/>
  <c r="E106" i="14"/>
  <c r="F107" i="14"/>
  <c r="H106" i="14"/>
  <c r="N106" i="14" s="1"/>
  <c r="B411" i="14"/>
  <c r="D410" i="14"/>
  <c r="D1019" i="14"/>
  <c r="B1020" i="14"/>
  <c r="B108" i="14" l="1"/>
  <c r="D107" i="14"/>
  <c r="D411" i="14"/>
  <c r="B412" i="14"/>
  <c r="H107" i="14"/>
  <c r="N107" i="14" s="1"/>
  <c r="F108" i="14"/>
  <c r="E107" i="14"/>
  <c r="D1020" i="14"/>
  <c r="B1021" i="14"/>
  <c r="D706" i="14"/>
  <c r="B707" i="14"/>
  <c r="E108" i="14" l="1"/>
  <c r="F109" i="14"/>
  <c r="H108" i="14"/>
  <c r="N108" i="14" s="1"/>
  <c r="D412" i="14"/>
  <c r="B413" i="14"/>
  <c r="D707" i="14"/>
  <c r="B708" i="14"/>
  <c r="B1022" i="14"/>
  <c r="D1021" i="14"/>
  <c r="D108" i="14"/>
  <c r="B109" i="14"/>
  <c r="D1022" i="14" l="1"/>
  <c r="B1023" i="14"/>
  <c r="D708" i="14"/>
  <c r="B709" i="14"/>
  <c r="D413" i="14"/>
  <c r="B414" i="14"/>
  <c r="B110" i="14"/>
  <c r="D109" i="14"/>
  <c r="H109" i="14"/>
  <c r="N109" i="14" s="1"/>
  <c r="E109" i="14"/>
  <c r="F110" i="14"/>
  <c r="B710" i="14" l="1"/>
  <c r="D709" i="14"/>
  <c r="B111" i="14"/>
  <c r="D110" i="14"/>
  <c r="D414" i="14"/>
  <c r="B415" i="14"/>
  <c r="F111" i="14"/>
  <c r="H110" i="14"/>
  <c r="N110" i="14" s="1"/>
  <c r="E110" i="14"/>
  <c r="B1024" i="14"/>
  <c r="D1023" i="14"/>
  <c r="E111" i="14" l="1"/>
  <c r="F112" i="14"/>
  <c r="H111" i="14"/>
  <c r="N111" i="14" s="1"/>
  <c r="D415" i="14"/>
  <c r="B416" i="14"/>
  <c r="D111" i="14"/>
  <c r="B112" i="14"/>
  <c r="B1025" i="14"/>
  <c r="D1024" i="14"/>
  <c r="D710" i="14"/>
  <c r="B711" i="14"/>
  <c r="D1025" i="14" l="1"/>
  <c r="B1026" i="14"/>
  <c r="B113" i="14"/>
  <c r="D112" i="14"/>
  <c r="B417" i="14"/>
  <c r="D416" i="14"/>
  <c r="D711" i="14"/>
  <c r="B712" i="14"/>
  <c r="H112" i="14"/>
  <c r="N112" i="14" s="1"/>
  <c r="E112" i="14"/>
  <c r="F113" i="14"/>
  <c r="D712" i="14" l="1"/>
  <c r="B713" i="14"/>
  <c r="D417" i="14"/>
  <c r="B418" i="14"/>
  <c r="F114" i="14"/>
  <c r="H113" i="14"/>
  <c r="N113" i="14" s="1"/>
  <c r="E113" i="14"/>
  <c r="D113" i="14"/>
  <c r="B114" i="14"/>
  <c r="D1026" i="14"/>
  <c r="B1027" i="14"/>
  <c r="E114" i="14" l="1"/>
  <c r="F115" i="14"/>
  <c r="H114" i="14"/>
  <c r="N114" i="14" s="1"/>
  <c r="B419" i="14"/>
  <c r="D418" i="14"/>
  <c r="D1027" i="14"/>
  <c r="B1028" i="14"/>
  <c r="B714" i="14"/>
  <c r="D713" i="14"/>
  <c r="B115" i="14"/>
  <c r="D114" i="14"/>
  <c r="B420" i="14" l="1"/>
  <c r="D419" i="14"/>
  <c r="D714" i="14"/>
  <c r="B715" i="14"/>
  <c r="B116" i="14"/>
  <c r="D115" i="14"/>
  <c r="H115" i="14"/>
  <c r="N115" i="14" s="1"/>
  <c r="E115" i="14"/>
  <c r="F116" i="14"/>
  <c r="D1028" i="14"/>
  <c r="B1029" i="14"/>
  <c r="B1030" i="14" l="1"/>
  <c r="D1029" i="14"/>
  <c r="D116" i="14"/>
  <c r="B117" i="14"/>
  <c r="D715" i="14"/>
  <c r="B716" i="14"/>
  <c r="E116" i="14"/>
  <c r="F117" i="14"/>
  <c r="H116" i="14"/>
  <c r="N116" i="14" s="1"/>
  <c r="B421" i="14"/>
  <c r="D420" i="14"/>
  <c r="D716" i="14" l="1"/>
  <c r="B717" i="14"/>
  <c r="H117" i="14"/>
  <c r="N117" i="14" s="1"/>
  <c r="E117" i="14"/>
  <c r="F118" i="14"/>
  <c r="B118" i="14"/>
  <c r="D117" i="14"/>
  <c r="B422" i="14"/>
  <c r="D421" i="14"/>
  <c r="B1031" i="14"/>
  <c r="D1030" i="14"/>
  <c r="B423" i="14" l="1"/>
  <c r="D422" i="14"/>
  <c r="B119" i="14"/>
  <c r="D118" i="14"/>
  <c r="F119" i="14"/>
  <c r="H118" i="14"/>
  <c r="N118" i="14" s="1"/>
  <c r="E118" i="14"/>
  <c r="D1031" i="14"/>
  <c r="B1032" i="14"/>
  <c r="B718" i="14"/>
  <c r="D717" i="14"/>
  <c r="B719" i="14" l="1"/>
  <c r="D718" i="14"/>
  <c r="E119" i="14"/>
  <c r="F120" i="14"/>
  <c r="H119" i="14"/>
  <c r="N119" i="14" s="1"/>
  <c r="D119" i="14"/>
  <c r="B120" i="14"/>
  <c r="D1032" i="14"/>
  <c r="B1033" i="14"/>
  <c r="D423" i="14"/>
  <c r="B424" i="14"/>
  <c r="B121" i="14" l="1"/>
  <c r="D120" i="14"/>
  <c r="B425" i="14"/>
  <c r="D424" i="14"/>
  <c r="H120" i="14"/>
  <c r="N120" i="14" s="1"/>
  <c r="E120" i="14"/>
  <c r="F121" i="14"/>
  <c r="D1033" i="14"/>
  <c r="B1034" i="14"/>
  <c r="B720" i="14"/>
  <c r="D719" i="14"/>
  <c r="D720" i="14" l="1"/>
  <c r="B721" i="14"/>
  <c r="F122" i="14"/>
  <c r="H121" i="14"/>
  <c r="N121" i="14" s="1"/>
  <c r="E121" i="14"/>
  <c r="D425" i="14"/>
  <c r="B426" i="14"/>
  <c r="D1034" i="14"/>
  <c r="B1035" i="14"/>
  <c r="D121" i="14"/>
  <c r="B122" i="14"/>
  <c r="B427" i="14" l="1"/>
  <c r="D426" i="14"/>
  <c r="D1035" i="14"/>
  <c r="B1036" i="14"/>
  <c r="B123" i="14"/>
  <c r="D122" i="14"/>
  <c r="E122" i="14"/>
  <c r="F123" i="14"/>
  <c r="H122" i="14"/>
  <c r="N122" i="14" s="1"/>
  <c r="B722" i="14"/>
  <c r="D721" i="14"/>
  <c r="B124" i="14" l="1"/>
  <c r="D123" i="14"/>
  <c r="H123" i="14"/>
  <c r="N123" i="14" s="1"/>
  <c r="E123" i="14"/>
  <c r="F124" i="14"/>
  <c r="D1036" i="14"/>
  <c r="B1037" i="14"/>
  <c r="D722" i="14"/>
  <c r="B723" i="14"/>
  <c r="B428" i="14"/>
  <c r="D427" i="14"/>
  <c r="B1038" i="14" l="1"/>
  <c r="D1037" i="14"/>
  <c r="E124" i="14"/>
  <c r="F125" i="14"/>
  <c r="H124" i="14"/>
  <c r="N124" i="14" s="1"/>
  <c r="D428" i="14"/>
  <c r="B429" i="14"/>
  <c r="D723" i="14"/>
  <c r="B724" i="14"/>
  <c r="D124" i="14"/>
  <c r="B125" i="14"/>
  <c r="B430" i="14" l="1"/>
  <c r="D429" i="14"/>
  <c r="H125" i="14"/>
  <c r="N125" i="14" s="1"/>
  <c r="E125" i="14"/>
  <c r="F126" i="14"/>
  <c r="B126" i="14"/>
  <c r="D125" i="14"/>
  <c r="D724" i="14"/>
  <c r="B725" i="14"/>
  <c r="D1038" i="14"/>
  <c r="B1039" i="14"/>
  <c r="B127" i="14" l="1"/>
  <c r="D126" i="14"/>
  <c r="F127" i="14"/>
  <c r="H126" i="14"/>
  <c r="N126" i="14" s="1"/>
  <c r="E126" i="14"/>
  <c r="B1040" i="14"/>
  <c r="D1039" i="14"/>
  <c r="B726" i="14"/>
  <c r="D725" i="14"/>
  <c r="B431" i="14"/>
  <c r="D430" i="14"/>
  <c r="D726" i="14" l="1"/>
  <c r="B727" i="14"/>
  <c r="B1041" i="14"/>
  <c r="D1040" i="14"/>
  <c r="E127" i="14"/>
  <c r="F128" i="14"/>
  <c r="H127" i="14"/>
  <c r="N127" i="14" s="1"/>
  <c r="D431" i="14"/>
  <c r="B432" i="14"/>
  <c r="D127" i="14"/>
  <c r="B128" i="14"/>
  <c r="D1041" i="14" l="1"/>
  <c r="B1042" i="14"/>
  <c r="H128" i="14"/>
  <c r="N128" i="14" s="1"/>
  <c r="E128" i="14"/>
  <c r="F129" i="14"/>
  <c r="D727" i="14"/>
  <c r="B728" i="14"/>
  <c r="B129" i="14"/>
  <c r="D128" i="14"/>
  <c r="B433" i="14"/>
  <c r="D432" i="14"/>
  <c r="D728" i="14" l="1"/>
  <c r="B729" i="14"/>
  <c r="D433" i="14"/>
  <c r="B434" i="14"/>
  <c r="D129" i="14"/>
  <c r="B130" i="14"/>
  <c r="F130" i="14"/>
  <c r="H129" i="14"/>
  <c r="N129" i="14" s="1"/>
  <c r="E129" i="14"/>
  <c r="D1042" i="14"/>
  <c r="B1043" i="14"/>
  <c r="B435" i="14" l="1"/>
  <c r="D434" i="14"/>
  <c r="E130" i="14"/>
  <c r="F131" i="14"/>
  <c r="H130" i="14"/>
  <c r="N130" i="14" s="1"/>
  <c r="B131" i="14"/>
  <c r="D130" i="14"/>
  <c r="D1043" i="14"/>
  <c r="B1044" i="14"/>
  <c r="B730" i="14"/>
  <c r="D729" i="14"/>
  <c r="D730" i="14" l="1"/>
  <c r="B731" i="14"/>
  <c r="B132" i="14"/>
  <c r="D131" i="14"/>
  <c r="H131" i="14"/>
  <c r="N131" i="14" s="1"/>
  <c r="E131" i="14"/>
  <c r="F132" i="14"/>
  <c r="D1044" i="14"/>
  <c r="B1045" i="14"/>
  <c r="B436" i="14"/>
  <c r="D435" i="14"/>
  <c r="E132" i="14" l="1"/>
  <c r="F133" i="14"/>
  <c r="H132" i="14"/>
  <c r="N132" i="14" s="1"/>
  <c r="D132" i="14"/>
  <c r="B133" i="14"/>
  <c r="D436" i="14"/>
  <c r="B437" i="14"/>
  <c r="D731" i="14"/>
  <c r="B732" i="14"/>
  <c r="B1046" i="14"/>
  <c r="D1045" i="14"/>
  <c r="B438" i="14" l="1"/>
  <c r="D437" i="14"/>
  <c r="H133" i="14"/>
  <c r="N133" i="14" s="1"/>
  <c r="E133" i="14"/>
  <c r="F134" i="14"/>
  <c r="B134" i="14"/>
  <c r="D133" i="14"/>
  <c r="B1047" i="14"/>
  <c r="D1046" i="14"/>
  <c r="D732" i="14"/>
  <c r="B733" i="14"/>
  <c r="B1048" i="14" l="1"/>
  <c r="D1047" i="14"/>
  <c r="F135" i="14"/>
  <c r="H134" i="14"/>
  <c r="N134" i="14" s="1"/>
  <c r="E134" i="14"/>
  <c r="D733" i="14"/>
  <c r="B734" i="14"/>
  <c r="B135" i="14"/>
  <c r="D134" i="14"/>
  <c r="B439" i="14"/>
  <c r="D438" i="14"/>
  <c r="D135" i="14" l="1"/>
  <c r="B136" i="14"/>
  <c r="D439" i="14"/>
  <c r="B440" i="14"/>
  <c r="B735" i="14"/>
  <c r="D734" i="14"/>
  <c r="E135" i="14"/>
  <c r="F136" i="14"/>
  <c r="H135" i="14"/>
  <c r="N135" i="14" s="1"/>
  <c r="D1048" i="14"/>
  <c r="B1049" i="14"/>
  <c r="H136" i="14" l="1"/>
  <c r="N136" i="14" s="1"/>
  <c r="E136" i="14"/>
  <c r="F137" i="14"/>
  <c r="B1050" i="14"/>
  <c r="D1049" i="14"/>
  <c r="D735" i="14"/>
  <c r="B736" i="14"/>
  <c r="B441" i="14"/>
  <c r="D440" i="14"/>
  <c r="B137" i="14"/>
  <c r="D136" i="14"/>
  <c r="D736" i="14" l="1"/>
  <c r="B737" i="14"/>
  <c r="D1050" i="14"/>
  <c r="B1051" i="14"/>
  <c r="F138" i="14"/>
  <c r="H137" i="14"/>
  <c r="N137" i="14" s="1"/>
  <c r="E137" i="14"/>
  <c r="D441" i="14"/>
  <c r="B442" i="14"/>
  <c r="D137" i="14"/>
  <c r="B138" i="14"/>
  <c r="D1051" i="14" l="1"/>
  <c r="B1052" i="14"/>
  <c r="E138" i="14"/>
  <c r="F139" i="14"/>
  <c r="H138" i="14"/>
  <c r="N138" i="14" s="1"/>
  <c r="B139" i="14"/>
  <c r="D138" i="14"/>
  <c r="D737" i="14"/>
  <c r="B738" i="14"/>
  <c r="B443" i="14"/>
  <c r="D442" i="14"/>
  <c r="H139" i="14" l="1"/>
  <c r="N139" i="14" s="1"/>
  <c r="E139" i="14"/>
  <c r="F140" i="14"/>
  <c r="B140" i="14"/>
  <c r="D139" i="14"/>
  <c r="B444" i="14"/>
  <c r="D443" i="14"/>
  <c r="D1052" i="14"/>
  <c r="B1053" i="14"/>
  <c r="D738" i="14"/>
  <c r="B739" i="14"/>
  <c r="D444" i="14" l="1"/>
  <c r="B445" i="14"/>
  <c r="D140" i="14"/>
  <c r="B141" i="14"/>
  <c r="D739" i="14"/>
  <c r="B740" i="14"/>
  <c r="E140" i="14"/>
  <c r="F141" i="14"/>
  <c r="H140" i="14"/>
  <c r="N140" i="14" s="1"/>
  <c r="D1053" i="14"/>
  <c r="B1054" i="14"/>
  <c r="B1055" i="14" l="1"/>
  <c r="D1054" i="14"/>
  <c r="H141" i="14"/>
  <c r="N141" i="14" s="1"/>
  <c r="E141" i="14"/>
  <c r="F142" i="14"/>
  <c r="D740" i="14"/>
  <c r="B741" i="14"/>
  <c r="B142" i="14"/>
  <c r="D141" i="14"/>
  <c r="B446" i="14"/>
  <c r="D445" i="14"/>
  <c r="B143" i="14" l="1"/>
  <c r="D142" i="14"/>
  <c r="D741" i="14"/>
  <c r="B742" i="14"/>
  <c r="F143" i="14"/>
  <c r="H142" i="14"/>
  <c r="N142" i="14" s="1"/>
  <c r="E142" i="14"/>
  <c r="B447" i="14"/>
  <c r="D446" i="14"/>
  <c r="B1056" i="14"/>
  <c r="D1055" i="14"/>
  <c r="D1056" i="14" l="1"/>
  <c r="B1057" i="14"/>
  <c r="D447" i="14"/>
  <c r="B448" i="14"/>
  <c r="E143" i="14"/>
  <c r="F144" i="14"/>
  <c r="H143" i="14"/>
  <c r="N143" i="14" s="1"/>
  <c r="B743" i="14"/>
  <c r="D742" i="14"/>
  <c r="D143" i="14"/>
  <c r="B144" i="14"/>
  <c r="H144" i="14" l="1"/>
  <c r="N144" i="14" s="1"/>
  <c r="E144" i="14"/>
  <c r="F145" i="14"/>
  <c r="B449" i="14"/>
  <c r="D448" i="14"/>
  <c r="D743" i="14"/>
  <c r="B744" i="14"/>
  <c r="B145" i="14"/>
  <c r="D144" i="14"/>
  <c r="B1058" i="14"/>
  <c r="D1057" i="14"/>
  <c r="D744" i="14" l="1"/>
  <c r="B745" i="14"/>
  <c r="F146" i="14"/>
  <c r="H145" i="14"/>
  <c r="N145" i="14" s="1"/>
  <c r="E145" i="14"/>
  <c r="D449" i="14"/>
  <c r="B450" i="14"/>
  <c r="D145" i="14"/>
  <c r="B146" i="14"/>
  <c r="B1059" i="14"/>
  <c r="D1058" i="14"/>
  <c r="B451" i="14" l="1"/>
  <c r="D450" i="14"/>
  <c r="E146" i="14"/>
  <c r="F147" i="14"/>
  <c r="H146" i="14"/>
  <c r="N146" i="14" s="1"/>
  <c r="B746" i="14"/>
  <c r="D745" i="14"/>
  <c r="B1060" i="14"/>
  <c r="D1059" i="14"/>
  <c r="B147" i="14"/>
  <c r="D146" i="14"/>
  <c r="B1061" i="14" l="1"/>
  <c r="D1060" i="14"/>
  <c r="B747" i="14"/>
  <c r="D746" i="14"/>
  <c r="H147" i="14"/>
  <c r="N147" i="14" s="1"/>
  <c r="E147" i="14"/>
  <c r="F148" i="14"/>
  <c r="B148" i="14"/>
  <c r="D147" i="14"/>
  <c r="B452" i="14"/>
  <c r="D451" i="14"/>
  <c r="D148" i="14" l="1"/>
  <c r="B149" i="14"/>
  <c r="D452" i="14"/>
  <c r="B453" i="14"/>
  <c r="E148" i="14"/>
  <c r="F149" i="14"/>
  <c r="H148" i="14"/>
  <c r="N148" i="14" s="1"/>
  <c r="B748" i="14"/>
  <c r="D747" i="14"/>
  <c r="D1061" i="14"/>
  <c r="B1062" i="14"/>
  <c r="B749" i="14" l="1"/>
  <c r="D748" i="14"/>
  <c r="H149" i="14"/>
  <c r="N149" i="14" s="1"/>
  <c r="E149" i="14"/>
  <c r="F150" i="14"/>
  <c r="B454" i="14"/>
  <c r="D453" i="14"/>
  <c r="B150" i="14"/>
  <c r="D149" i="14"/>
  <c r="B1063" i="14"/>
  <c r="D1062" i="14"/>
  <c r="B455" i="14" l="1"/>
  <c r="D454" i="14"/>
  <c r="F151" i="14"/>
  <c r="H150" i="14"/>
  <c r="N150" i="14" s="1"/>
  <c r="E150" i="14"/>
  <c r="B151" i="14"/>
  <c r="D150" i="14"/>
  <c r="D1063" i="14"/>
  <c r="B1064" i="14"/>
  <c r="D749" i="14"/>
  <c r="B750" i="14"/>
  <c r="E151" i="14" l="1"/>
  <c r="F152" i="14"/>
  <c r="H151" i="14"/>
  <c r="N151" i="14" s="1"/>
  <c r="D151" i="14"/>
  <c r="B152" i="14"/>
  <c r="B751" i="14"/>
  <c r="D750" i="14"/>
  <c r="D1064" i="14"/>
  <c r="B1065" i="14"/>
  <c r="D455" i="14"/>
  <c r="B456" i="14"/>
  <c r="B153" i="14" l="1"/>
  <c r="D152" i="14"/>
  <c r="B457" i="14"/>
  <c r="D456" i="14"/>
  <c r="H152" i="14"/>
  <c r="N152" i="14" s="1"/>
  <c r="E152" i="14"/>
  <c r="F153" i="14"/>
  <c r="D751" i="14"/>
  <c r="B752" i="14"/>
  <c r="B1066" i="14"/>
  <c r="D1065" i="14"/>
  <c r="D457" i="14" l="1"/>
  <c r="B458" i="14"/>
  <c r="F154" i="14"/>
  <c r="H153" i="14"/>
  <c r="N153" i="14" s="1"/>
  <c r="E153" i="14"/>
  <c r="D1066" i="14"/>
  <c r="B1067" i="14"/>
  <c r="B753" i="14"/>
  <c r="D752" i="14"/>
  <c r="D153" i="14"/>
  <c r="B154" i="14"/>
  <c r="E154" i="14" l="1"/>
  <c r="F155" i="14"/>
  <c r="H154" i="14"/>
  <c r="N154" i="14" s="1"/>
  <c r="B754" i="14"/>
  <c r="D753" i="14"/>
  <c r="B459" i="14"/>
  <c r="D458" i="14"/>
  <c r="B1068" i="14"/>
  <c r="D1067" i="14"/>
  <c r="B155" i="14"/>
  <c r="D154" i="14"/>
  <c r="B755" i="14" l="1"/>
  <c r="D754" i="14"/>
  <c r="B156" i="14"/>
  <c r="D155" i="14"/>
  <c r="H155" i="14"/>
  <c r="N155" i="14" s="1"/>
  <c r="E155" i="14"/>
  <c r="F156" i="14"/>
  <c r="B1069" i="14"/>
  <c r="D1068" i="14"/>
  <c r="B460" i="14"/>
  <c r="D459" i="14"/>
  <c r="D1069" i="14" l="1"/>
  <c r="B1070" i="14"/>
  <c r="D156" i="14"/>
  <c r="B157" i="14"/>
  <c r="E156" i="14"/>
  <c r="F157" i="14"/>
  <c r="H156" i="14"/>
  <c r="N156" i="14" s="1"/>
  <c r="D460" i="14"/>
  <c r="B461" i="14"/>
  <c r="B756" i="14"/>
  <c r="D755" i="14"/>
  <c r="B158" i="14" l="1"/>
  <c r="D157" i="14"/>
  <c r="H157" i="14"/>
  <c r="N157" i="14" s="1"/>
  <c r="E157" i="14"/>
  <c r="F158" i="14"/>
  <c r="B757" i="14"/>
  <c r="D756" i="14"/>
  <c r="B1071" i="14"/>
  <c r="D1070" i="14"/>
  <c r="B462" i="14"/>
  <c r="D461" i="14"/>
  <c r="D1071" i="14" l="1"/>
  <c r="B1072" i="14"/>
  <c r="D757" i="14"/>
  <c r="B758" i="14"/>
  <c r="B463" i="14"/>
  <c r="D462" i="14"/>
  <c r="F159" i="14"/>
  <c r="H158" i="14"/>
  <c r="N158" i="14" s="1"/>
  <c r="E158" i="14"/>
  <c r="B159" i="14"/>
  <c r="D158" i="14"/>
  <c r="B759" i="14" l="1"/>
  <c r="D758" i="14"/>
  <c r="D463" i="14"/>
  <c r="B464" i="14"/>
  <c r="D159" i="14"/>
  <c r="B160" i="14"/>
  <c r="D1072" i="14"/>
  <c r="B1073" i="14"/>
  <c r="E159" i="14"/>
  <c r="F160" i="14"/>
  <c r="H159" i="14"/>
  <c r="N159" i="14" s="1"/>
  <c r="B1074" i="14" l="1"/>
  <c r="D1073" i="14"/>
  <c r="B465" i="14"/>
  <c r="D464" i="14"/>
  <c r="B161" i="14"/>
  <c r="D160" i="14"/>
  <c r="H160" i="14"/>
  <c r="N160" i="14" s="1"/>
  <c r="E160" i="14"/>
  <c r="F161" i="14"/>
  <c r="B760" i="14"/>
  <c r="D759" i="14"/>
  <c r="D161" i="14" l="1"/>
  <c r="B162" i="14"/>
  <c r="D465" i="14"/>
  <c r="B466" i="14"/>
  <c r="D760" i="14"/>
  <c r="B761" i="14"/>
  <c r="F162" i="14"/>
  <c r="H161" i="14"/>
  <c r="N161" i="14" s="1"/>
  <c r="E161" i="14"/>
  <c r="D1074" i="14"/>
  <c r="B1075" i="14"/>
  <c r="B467" i="14" l="1"/>
  <c r="D466" i="14"/>
  <c r="D1075" i="14"/>
  <c r="B1076" i="14"/>
  <c r="E162" i="14"/>
  <c r="F163" i="14"/>
  <c r="H162" i="14"/>
  <c r="N162" i="14" s="1"/>
  <c r="B163" i="14"/>
  <c r="D162" i="14"/>
  <c r="B762" i="14"/>
  <c r="D761" i="14"/>
  <c r="H163" i="14" l="1"/>
  <c r="N163" i="14" s="1"/>
  <c r="E163" i="14"/>
  <c r="F164" i="14"/>
  <c r="D1076" i="14"/>
  <c r="B1077" i="14"/>
  <c r="B763" i="14"/>
  <c r="D762" i="14"/>
  <c r="B164" i="14"/>
  <c r="D163" i="14"/>
  <c r="B468" i="14"/>
  <c r="D467" i="14"/>
  <c r="D164" i="14" l="1"/>
  <c r="B165" i="14"/>
  <c r="B764" i="14"/>
  <c r="D763" i="14"/>
  <c r="D468" i="14"/>
  <c r="B469" i="14"/>
  <c r="D1077" i="14"/>
  <c r="B1078" i="14"/>
  <c r="E164" i="14"/>
  <c r="F165" i="14"/>
  <c r="H164" i="14"/>
  <c r="N164" i="14" s="1"/>
  <c r="B1079" i="14" l="1"/>
  <c r="D1078" i="14"/>
  <c r="D469" i="14"/>
  <c r="B470" i="14"/>
  <c r="B765" i="14"/>
  <c r="D764" i="14"/>
  <c r="H165" i="14"/>
  <c r="N165" i="14" s="1"/>
  <c r="E165" i="14"/>
  <c r="F166" i="14"/>
  <c r="B166" i="14"/>
  <c r="D165" i="14"/>
  <c r="D765" i="14" l="1"/>
  <c r="B766" i="14"/>
  <c r="B471" i="14"/>
  <c r="D470" i="14"/>
  <c r="B167" i="14"/>
  <c r="D166" i="14"/>
  <c r="F167" i="14"/>
  <c r="H166" i="14"/>
  <c r="N166" i="14" s="1"/>
  <c r="E166" i="14"/>
  <c r="B1080" i="14"/>
  <c r="D1079" i="14"/>
  <c r="E167" i="14" l="1"/>
  <c r="F168" i="14"/>
  <c r="H167" i="14"/>
  <c r="N167" i="14" s="1"/>
  <c r="D471" i="14"/>
  <c r="B472" i="14"/>
  <c r="B767" i="14"/>
  <c r="D766" i="14"/>
  <c r="D167" i="14"/>
  <c r="B168" i="14"/>
  <c r="D1080" i="14"/>
  <c r="B1081" i="14"/>
  <c r="B473" i="14" l="1"/>
  <c r="D472" i="14"/>
  <c r="D767" i="14"/>
  <c r="B768" i="14"/>
  <c r="B1082" i="14"/>
  <c r="D1081" i="14"/>
  <c r="H168" i="14"/>
  <c r="N168" i="14" s="1"/>
  <c r="E168" i="14"/>
  <c r="F169" i="14"/>
  <c r="B169" i="14"/>
  <c r="D168" i="14"/>
  <c r="D768" i="14" l="1"/>
  <c r="B769" i="14"/>
  <c r="D169" i="14"/>
  <c r="B170" i="14"/>
  <c r="B1083" i="14"/>
  <c r="D1082" i="14"/>
  <c r="F170" i="14"/>
  <c r="H169" i="14"/>
  <c r="N169" i="14" s="1"/>
  <c r="E169" i="14"/>
  <c r="B474" i="14"/>
  <c r="D473" i="14"/>
  <c r="D474" i="14" l="1"/>
  <c r="B475" i="14"/>
  <c r="E170" i="14"/>
  <c r="F171" i="14"/>
  <c r="H170" i="14"/>
  <c r="N170" i="14" s="1"/>
  <c r="D1083" i="14"/>
  <c r="B1084" i="14"/>
  <c r="B171" i="14"/>
  <c r="D170" i="14"/>
  <c r="D769" i="14"/>
  <c r="B770" i="14"/>
  <c r="D1084" i="14" l="1"/>
  <c r="B1085" i="14"/>
  <c r="B172" i="14"/>
  <c r="D171" i="14"/>
  <c r="H171" i="14"/>
  <c r="N171" i="14" s="1"/>
  <c r="F172" i="14"/>
  <c r="E171" i="14"/>
  <c r="B771" i="14"/>
  <c r="D770" i="14"/>
  <c r="D475" i="14"/>
  <c r="B476" i="14"/>
  <c r="D771" i="14" l="1"/>
  <c r="B772" i="14"/>
  <c r="E172" i="14"/>
  <c r="F173" i="14"/>
  <c r="H172" i="14"/>
  <c r="N172" i="14" s="1"/>
  <c r="D476" i="14"/>
  <c r="B477" i="14"/>
  <c r="D172" i="14"/>
  <c r="B173" i="14"/>
  <c r="B1086" i="14"/>
  <c r="D1085" i="14"/>
  <c r="H173" i="14" l="1"/>
  <c r="N173" i="14" s="1"/>
  <c r="E173" i="14"/>
  <c r="F174" i="14"/>
  <c r="D772" i="14"/>
  <c r="B773" i="14"/>
  <c r="B478" i="14"/>
  <c r="D477" i="14"/>
  <c r="B1087" i="14"/>
  <c r="D1086" i="14"/>
  <c r="B174" i="14"/>
  <c r="D173" i="14"/>
  <c r="B479" i="14" l="1"/>
  <c r="D478" i="14"/>
  <c r="D773" i="14"/>
  <c r="B774" i="14"/>
  <c r="F175" i="14"/>
  <c r="H174" i="14"/>
  <c r="N174" i="14" s="1"/>
  <c r="E174" i="14"/>
  <c r="D1087" i="14"/>
  <c r="B1088" i="14"/>
  <c r="B175" i="14"/>
  <c r="D174" i="14"/>
  <c r="B775" i="14" l="1"/>
  <c r="D774" i="14"/>
  <c r="B176" i="14"/>
  <c r="D175" i="14"/>
  <c r="F176" i="14"/>
  <c r="E175" i="14"/>
  <c r="H175" i="14"/>
  <c r="N175" i="14" s="1"/>
  <c r="B1089" i="14"/>
  <c r="D1088" i="14"/>
  <c r="D479" i="14"/>
  <c r="B480" i="14"/>
  <c r="B481" i="14" l="1"/>
  <c r="D480" i="14"/>
  <c r="D1089" i="14"/>
  <c r="B1090" i="14"/>
  <c r="E176" i="14"/>
  <c r="F177" i="14"/>
  <c r="H176" i="14"/>
  <c r="N176" i="14" s="1"/>
  <c r="D176" i="14"/>
  <c r="B177" i="14"/>
  <c r="D775" i="14"/>
  <c r="B776" i="14"/>
  <c r="H177" i="14" l="1"/>
  <c r="N177" i="14" s="1"/>
  <c r="E177" i="14"/>
  <c r="F178" i="14"/>
  <c r="B1091" i="14"/>
  <c r="D1090" i="14"/>
  <c r="D776" i="14"/>
  <c r="B777" i="14"/>
  <c r="B178" i="14"/>
  <c r="D177" i="14"/>
  <c r="B482" i="14"/>
  <c r="D481" i="14"/>
  <c r="D777" i="14" l="1"/>
  <c r="B778" i="14"/>
  <c r="D482" i="14"/>
  <c r="B483" i="14"/>
  <c r="D178" i="14"/>
  <c r="B179" i="14"/>
  <c r="D1091" i="14"/>
  <c r="B1092" i="14"/>
  <c r="F179" i="14"/>
  <c r="H178" i="14"/>
  <c r="N178" i="14" s="1"/>
  <c r="E178" i="14"/>
  <c r="B180" i="14" l="1"/>
  <c r="D179" i="14"/>
  <c r="D1092" i="14"/>
  <c r="B1093" i="14"/>
  <c r="B484" i="14"/>
  <c r="D483" i="14"/>
  <c r="B779" i="14"/>
  <c r="D778" i="14"/>
  <c r="E179" i="14"/>
  <c r="F180" i="14"/>
  <c r="H179" i="14"/>
  <c r="N179" i="14" s="1"/>
  <c r="B780" i="14" l="1"/>
  <c r="D779" i="14"/>
  <c r="B485" i="14"/>
  <c r="D484" i="14"/>
  <c r="B1094" i="14"/>
  <c r="D1093" i="14"/>
  <c r="H180" i="14"/>
  <c r="N180" i="14" s="1"/>
  <c r="E180" i="14"/>
  <c r="F181" i="14"/>
  <c r="B181" i="14"/>
  <c r="D180" i="14"/>
  <c r="D485" i="14" l="1"/>
  <c r="B486" i="14"/>
  <c r="B1095" i="14"/>
  <c r="D1094" i="14"/>
  <c r="D181" i="14"/>
  <c r="B182" i="14"/>
  <c r="E181" i="14"/>
  <c r="F182" i="14"/>
  <c r="H181" i="14"/>
  <c r="N181" i="14" s="1"/>
  <c r="B781" i="14"/>
  <c r="D780" i="14"/>
  <c r="H182" i="14" l="1"/>
  <c r="N182" i="14" s="1"/>
  <c r="E182" i="14"/>
  <c r="F183" i="14"/>
  <c r="B183" i="14"/>
  <c r="D182" i="14"/>
  <c r="D1095" i="14"/>
  <c r="B1096" i="14"/>
  <c r="D781" i="14"/>
  <c r="B782" i="14"/>
  <c r="B487" i="14"/>
  <c r="D486" i="14"/>
  <c r="B1097" i="14" l="1"/>
  <c r="D1096" i="14"/>
  <c r="B184" i="14"/>
  <c r="D183" i="14"/>
  <c r="F184" i="14"/>
  <c r="H183" i="14"/>
  <c r="N183" i="14" s="1"/>
  <c r="E183" i="14"/>
  <c r="D487" i="14"/>
  <c r="B488" i="14"/>
  <c r="B783" i="14"/>
  <c r="D782" i="14"/>
  <c r="E184" i="14" l="1"/>
  <c r="F185" i="14"/>
  <c r="H184" i="14"/>
  <c r="N184" i="14" s="1"/>
  <c r="D184" i="14"/>
  <c r="B185" i="14"/>
  <c r="B784" i="14"/>
  <c r="D783" i="14"/>
  <c r="B489" i="14"/>
  <c r="D488" i="14"/>
  <c r="D1097" i="14"/>
  <c r="B1098" i="14"/>
  <c r="D784" i="14" l="1"/>
  <c r="B785" i="14"/>
  <c r="B490" i="14"/>
  <c r="D489" i="14"/>
  <c r="B186" i="14"/>
  <c r="D185" i="14"/>
  <c r="B1099" i="14"/>
  <c r="D1098" i="14"/>
  <c r="H185" i="14"/>
  <c r="N185" i="14" s="1"/>
  <c r="E185" i="14"/>
  <c r="F186" i="14"/>
  <c r="D490" i="14" l="1"/>
  <c r="B491" i="14"/>
  <c r="D1099" i="14"/>
  <c r="B1100" i="14"/>
  <c r="D186" i="14"/>
  <c r="B187" i="14"/>
  <c r="F187" i="14"/>
  <c r="H186" i="14"/>
  <c r="N186" i="14" s="1"/>
  <c r="E186" i="14"/>
  <c r="D785" i="14"/>
  <c r="B786" i="14"/>
  <c r="E187" i="14" l="1"/>
  <c r="F188" i="14"/>
  <c r="H187" i="14"/>
  <c r="N187" i="14" s="1"/>
  <c r="B188" i="14"/>
  <c r="D187" i="14"/>
  <c r="D1100" i="14"/>
  <c r="B1101" i="14"/>
  <c r="B787" i="14"/>
  <c r="D786" i="14"/>
  <c r="B492" i="14"/>
  <c r="D491" i="14"/>
  <c r="D787" i="14" l="1"/>
  <c r="B788" i="14"/>
  <c r="B1102" i="14"/>
  <c r="D1101" i="14"/>
  <c r="B189" i="14"/>
  <c r="D188" i="14"/>
  <c r="B493" i="14"/>
  <c r="D492" i="14"/>
  <c r="H188" i="14"/>
  <c r="N188" i="14" s="1"/>
  <c r="E188" i="14"/>
  <c r="F189" i="14"/>
  <c r="D1102" i="14" l="1"/>
  <c r="B1103" i="14"/>
  <c r="D493" i="14"/>
  <c r="B494" i="14"/>
  <c r="D189" i="14"/>
  <c r="B190" i="14"/>
  <c r="E189" i="14"/>
  <c r="F190" i="14"/>
  <c r="H189" i="14"/>
  <c r="N189" i="14" s="1"/>
  <c r="D788" i="14"/>
  <c r="B789" i="14"/>
  <c r="B191" i="14" l="1"/>
  <c r="D190" i="14"/>
  <c r="H190" i="14"/>
  <c r="N190" i="14" s="1"/>
  <c r="E190" i="14"/>
  <c r="F191" i="14"/>
  <c r="D494" i="14"/>
  <c r="B495" i="14"/>
  <c r="D789" i="14"/>
  <c r="B790" i="14"/>
  <c r="D1103" i="14"/>
  <c r="B1104" i="14"/>
  <c r="F192" i="14" l="1"/>
  <c r="H191" i="14"/>
  <c r="N191" i="14" s="1"/>
  <c r="E191" i="14"/>
  <c r="B1105" i="14"/>
  <c r="D1104" i="14"/>
  <c r="D495" i="14"/>
  <c r="B496" i="14"/>
  <c r="B791" i="14"/>
  <c r="D790" i="14"/>
  <c r="B192" i="14"/>
  <c r="D191" i="14"/>
  <c r="D791" i="14" l="1"/>
  <c r="B792" i="14"/>
  <c r="D496" i="14"/>
  <c r="B497" i="14"/>
  <c r="D192" i="14"/>
  <c r="B193" i="14"/>
  <c r="D1105" i="14"/>
  <c r="B1106" i="14"/>
  <c r="E192" i="14"/>
  <c r="F193" i="14"/>
  <c r="H192" i="14"/>
  <c r="N192" i="14" s="1"/>
  <c r="B194" i="14" l="1"/>
  <c r="D193" i="14"/>
  <c r="B1107" i="14"/>
  <c r="D1106" i="14"/>
  <c r="H193" i="14"/>
  <c r="N193" i="14" s="1"/>
  <c r="E193" i="14"/>
  <c r="F194" i="14"/>
  <c r="D497" i="14"/>
  <c r="B498" i="14"/>
  <c r="D792" i="14"/>
  <c r="B793" i="14"/>
  <c r="H194" i="14" l="1"/>
  <c r="N194" i="14" s="1"/>
  <c r="E194" i="14"/>
  <c r="F195" i="14"/>
  <c r="D1107" i="14"/>
  <c r="B1108" i="14"/>
  <c r="D793" i="14"/>
  <c r="B794" i="14"/>
  <c r="D498" i="14"/>
  <c r="B499" i="14"/>
  <c r="D194" i="14"/>
  <c r="B195" i="14"/>
  <c r="B795" i="14" l="1"/>
  <c r="D794" i="14"/>
  <c r="D1108" i="14"/>
  <c r="B1109" i="14"/>
  <c r="B196" i="14"/>
  <c r="D195" i="14"/>
  <c r="H195" i="14"/>
  <c r="N195" i="14" s="1"/>
  <c r="F196" i="14"/>
  <c r="E195" i="14"/>
  <c r="D499" i="14"/>
  <c r="B500" i="14"/>
  <c r="H196" i="14" l="1"/>
  <c r="N196" i="14" s="1"/>
  <c r="F197" i="14"/>
  <c r="E196" i="14"/>
  <c r="B197" i="14"/>
  <c r="D196" i="14"/>
  <c r="B1110" i="14"/>
  <c r="D1109" i="14"/>
  <c r="B501" i="14"/>
  <c r="D500" i="14"/>
  <c r="D795" i="14"/>
  <c r="B796" i="14"/>
  <c r="D1110" i="14" l="1"/>
  <c r="B1111" i="14"/>
  <c r="D796" i="14"/>
  <c r="B797" i="14"/>
  <c r="B502" i="14"/>
  <c r="D501" i="14"/>
  <c r="B198" i="14"/>
  <c r="D197" i="14"/>
  <c r="H197" i="14"/>
  <c r="N197" i="14" s="1"/>
  <c r="F198" i="14"/>
  <c r="E197" i="14"/>
  <c r="D198" i="14" l="1"/>
  <c r="B199" i="14"/>
  <c r="D502" i="14"/>
  <c r="B503" i="14"/>
  <c r="D797" i="14"/>
  <c r="B798" i="14"/>
  <c r="H198" i="14"/>
  <c r="N198" i="14" s="1"/>
  <c r="F199" i="14"/>
  <c r="E198" i="14"/>
  <c r="D1111" i="14"/>
  <c r="B1112" i="14"/>
  <c r="F200" i="14" l="1"/>
  <c r="E199" i="14"/>
  <c r="H199" i="14"/>
  <c r="N199" i="14" s="1"/>
  <c r="B799" i="14"/>
  <c r="D798" i="14"/>
  <c r="B504" i="14"/>
  <c r="D503" i="14"/>
  <c r="D199" i="14"/>
  <c r="B200" i="14"/>
  <c r="B1113" i="14"/>
  <c r="D1112" i="14"/>
  <c r="B505" i="14" l="1"/>
  <c r="D504" i="14"/>
  <c r="B800" i="14"/>
  <c r="D799" i="14"/>
  <c r="D1113" i="14"/>
  <c r="B1114" i="14"/>
  <c r="D200" i="14"/>
  <c r="B201" i="14"/>
  <c r="E200" i="14"/>
  <c r="F201" i="14"/>
  <c r="H200" i="14"/>
  <c r="N200" i="14" s="1"/>
  <c r="D800" i="14" l="1"/>
  <c r="B801" i="14"/>
  <c r="D201" i="14"/>
  <c r="B202" i="14"/>
  <c r="E201" i="14"/>
  <c r="F202" i="14"/>
  <c r="H201" i="14"/>
  <c r="N201" i="14" s="1"/>
  <c r="B1115" i="14"/>
  <c r="D1114" i="14"/>
  <c r="D505" i="14"/>
  <c r="B506" i="14"/>
  <c r="B507" i="14" l="1"/>
  <c r="D506" i="14"/>
  <c r="H202" i="14"/>
  <c r="N202" i="14" s="1"/>
  <c r="E202" i="14"/>
  <c r="F203" i="14"/>
  <c r="D801" i="14"/>
  <c r="B802" i="14"/>
  <c r="D1115" i="14"/>
  <c r="B1116" i="14"/>
  <c r="B203" i="14"/>
  <c r="D202" i="14"/>
  <c r="B803" i="14" l="1"/>
  <c r="D802" i="14"/>
  <c r="B204" i="14"/>
  <c r="D203" i="14"/>
  <c r="F204" i="14"/>
  <c r="H203" i="14"/>
  <c r="N203" i="14" s="1"/>
  <c r="E203" i="14"/>
  <c r="D1116" i="14"/>
  <c r="B1117" i="14"/>
  <c r="D507" i="14"/>
  <c r="B508" i="14"/>
  <c r="B1118" i="14" l="1"/>
  <c r="D1117" i="14"/>
  <c r="E204" i="14"/>
  <c r="F205" i="14"/>
  <c r="H204" i="14"/>
  <c r="N204" i="14" s="1"/>
  <c r="B509" i="14"/>
  <c r="D508" i="14"/>
  <c r="D204" i="14"/>
  <c r="B205" i="14"/>
  <c r="B804" i="14"/>
  <c r="D803" i="14"/>
  <c r="B510" i="14" l="1"/>
  <c r="D509" i="14"/>
  <c r="H205" i="14"/>
  <c r="N205" i="14" s="1"/>
  <c r="E205" i="14"/>
  <c r="F206" i="14"/>
  <c r="B805" i="14"/>
  <c r="D804" i="14"/>
  <c r="B206" i="14"/>
  <c r="D205" i="14"/>
  <c r="D1118" i="14"/>
  <c r="B1119" i="14"/>
  <c r="D206" i="14" l="1"/>
  <c r="B207" i="14"/>
  <c r="D805" i="14"/>
  <c r="B806" i="14"/>
  <c r="F207" i="14"/>
  <c r="H206" i="14"/>
  <c r="N206" i="14" s="1"/>
  <c r="E206" i="14"/>
  <c r="B1120" i="14"/>
  <c r="D1119" i="14"/>
  <c r="B511" i="14"/>
  <c r="D510" i="14"/>
  <c r="B1121" i="14" l="1"/>
  <c r="D1120" i="14"/>
  <c r="E207" i="14"/>
  <c r="F208" i="14"/>
  <c r="H207" i="14"/>
  <c r="N207" i="14" s="1"/>
  <c r="B807" i="14"/>
  <c r="D806" i="14"/>
  <c r="B208" i="14"/>
  <c r="D207" i="14"/>
  <c r="B512" i="14"/>
  <c r="D511" i="14"/>
  <c r="H208" i="14" l="1"/>
  <c r="N208" i="14" s="1"/>
  <c r="E208" i="14"/>
  <c r="F209" i="14"/>
  <c r="B209" i="14"/>
  <c r="D208" i="14"/>
  <c r="D807" i="14"/>
  <c r="B808" i="14"/>
  <c r="B513" i="14"/>
  <c r="D512" i="14"/>
  <c r="D1121" i="14"/>
  <c r="B1122" i="14"/>
  <c r="D209" i="14" l="1"/>
  <c r="B210" i="14"/>
  <c r="B1123" i="14"/>
  <c r="D1122" i="14"/>
  <c r="B514" i="14"/>
  <c r="D513" i="14"/>
  <c r="D808" i="14"/>
  <c r="B809" i="14"/>
  <c r="E209" i="14"/>
  <c r="F210" i="14"/>
  <c r="H209" i="14"/>
  <c r="N209" i="14" s="1"/>
  <c r="D1123" i="14" l="1"/>
  <c r="B1124" i="14"/>
  <c r="B211" i="14"/>
  <c r="D210" i="14"/>
  <c r="D809" i="14"/>
  <c r="B810" i="14"/>
  <c r="B515" i="14"/>
  <c r="D514" i="14"/>
  <c r="H210" i="14"/>
  <c r="N210" i="14" s="1"/>
  <c r="E210" i="14"/>
  <c r="F211" i="14"/>
  <c r="D515" i="14" l="1"/>
  <c r="B516" i="14"/>
  <c r="B811" i="14"/>
  <c r="D810" i="14"/>
  <c r="B212" i="14"/>
  <c r="D211" i="14"/>
  <c r="D1124" i="14"/>
  <c r="B1125" i="14"/>
  <c r="F212" i="14"/>
  <c r="H211" i="14"/>
  <c r="N211" i="14" s="1"/>
  <c r="E211" i="14"/>
  <c r="D516" i="14" l="1"/>
  <c r="B517" i="14"/>
  <c r="B1126" i="14"/>
  <c r="D1125" i="14"/>
  <c r="D212" i="14"/>
  <c r="B213" i="14"/>
  <c r="D811" i="14"/>
  <c r="B812" i="14"/>
  <c r="E212" i="14"/>
  <c r="F213" i="14"/>
  <c r="H212" i="14"/>
  <c r="N212" i="14" s="1"/>
  <c r="B214" i="14" l="1"/>
  <c r="D213" i="14"/>
  <c r="H213" i="14"/>
  <c r="N213" i="14" s="1"/>
  <c r="E213" i="14"/>
  <c r="F214" i="14"/>
  <c r="D812" i="14"/>
  <c r="B813" i="14"/>
  <c r="B1127" i="14"/>
  <c r="D1126" i="14"/>
  <c r="B518" i="14"/>
  <c r="D517" i="14"/>
  <c r="D813" i="14" l="1"/>
  <c r="B814" i="14"/>
  <c r="F215" i="14"/>
  <c r="H214" i="14"/>
  <c r="N214" i="14" s="1"/>
  <c r="E214" i="14"/>
  <c r="D1127" i="14"/>
  <c r="B1128" i="14"/>
  <c r="B519" i="14"/>
  <c r="D518" i="14"/>
  <c r="D214" i="14"/>
  <c r="B215" i="14"/>
  <c r="D1128" i="14" l="1"/>
  <c r="B1129" i="14"/>
  <c r="B216" i="14"/>
  <c r="D215" i="14"/>
  <c r="D519" i="14"/>
  <c r="B520" i="14"/>
  <c r="E215" i="14"/>
  <c r="F216" i="14"/>
  <c r="H215" i="14"/>
  <c r="N215" i="14" s="1"/>
  <c r="B815" i="14"/>
  <c r="D814" i="14"/>
  <c r="D520" i="14" l="1"/>
  <c r="B521" i="14"/>
  <c r="B217" i="14"/>
  <c r="D216" i="14"/>
  <c r="D815" i="14"/>
  <c r="B816" i="14"/>
  <c r="D1129" i="14"/>
  <c r="B1130" i="14"/>
  <c r="H216" i="14"/>
  <c r="N216" i="14" s="1"/>
  <c r="E216" i="14"/>
  <c r="F217" i="14"/>
  <c r="D816" i="14" l="1"/>
  <c r="B817" i="14"/>
  <c r="D1130" i="14"/>
  <c r="B1131" i="14"/>
  <c r="E217" i="14"/>
  <c r="F218" i="14"/>
  <c r="H217" i="14"/>
  <c r="N217" i="14" s="1"/>
  <c r="D217" i="14"/>
  <c r="B218" i="14"/>
  <c r="B522" i="14"/>
  <c r="D521" i="14"/>
  <c r="H218" i="14" l="1"/>
  <c r="N218" i="14" s="1"/>
  <c r="E218" i="14"/>
  <c r="F219" i="14"/>
  <c r="D1131" i="14"/>
  <c r="B1132" i="14"/>
  <c r="B523" i="14"/>
  <c r="D522" i="14"/>
  <c r="D817" i="14"/>
  <c r="B818" i="14"/>
  <c r="B219" i="14"/>
  <c r="D218" i="14"/>
  <c r="F220" i="14" l="1"/>
  <c r="H219" i="14"/>
  <c r="N219" i="14" s="1"/>
  <c r="E219" i="14"/>
  <c r="B220" i="14"/>
  <c r="D219" i="14"/>
  <c r="D523" i="14"/>
  <c r="B524" i="14"/>
  <c r="B1133" i="14"/>
  <c r="D1132" i="14"/>
  <c r="B819" i="14"/>
  <c r="D818" i="14"/>
  <c r="D1133" i="14" l="1"/>
  <c r="B1134" i="14"/>
  <c r="B525" i="14"/>
  <c r="D524" i="14"/>
  <c r="D220" i="14"/>
  <c r="B221" i="14"/>
  <c r="B820" i="14"/>
  <c r="D819" i="14"/>
  <c r="E220" i="14"/>
  <c r="F221" i="14"/>
  <c r="H220" i="14"/>
  <c r="N220" i="14" s="1"/>
  <c r="B821" i="14" l="1"/>
  <c r="D820" i="14"/>
  <c r="B222" i="14"/>
  <c r="D221" i="14"/>
  <c r="B526" i="14"/>
  <c r="D525" i="14"/>
  <c r="H221" i="14"/>
  <c r="N221" i="14" s="1"/>
  <c r="E221" i="14"/>
  <c r="F222" i="14"/>
  <c r="B1135" i="14"/>
  <c r="D1134" i="14"/>
  <c r="D222" i="14" l="1"/>
  <c r="B223" i="14"/>
  <c r="D1135" i="14"/>
  <c r="B1136" i="14"/>
  <c r="D526" i="14"/>
  <c r="B527" i="14"/>
  <c r="F223" i="14"/>
  <c r="H222" i="14"/>
  <c r="N222" i="14" s="1"/>
  <c r="E222" i="14"/>
  <c r="D821" i="14"/>
  <c r="B822" i="14"/>
  <c r="B528" i="14" l="1"/>
  <c r="D527" i="14"/>
  <c r="E223" i="14"/>
  <c r="F224" i="14"/>
  <c r="H223" i="14"/>
  <c r="N223" i="14" s="1"/>
  <c r="D1136" i="14"/>
  <c r="B1137" i="14"/>
  <c r="B224" i="14"/>
  <c r="D223" i="14"/>
  <c r="B823" i="14"/>
  <c r="D822" i="14"/>
  <c r="H224" i="14" l="1"/>
  <c r="N224" i="14" s="1"/>
  <c r="E224" i="14"/>
  <c r="F225" i="14"/>
  <c r="B225" i="14"/>
  <c r="D224" i="14"/>
  <c r="B1138" i="14"/>
  <c r="D1137" i="14"/>
  <c r="B824" i="14"/>
  <c r="D823" i="14"/>
  <c r="D528" i="14"/>
  <c r="B529" i="14"/>
  <c r="B530" i="14" l="1"/>
  <c r="D529" i="14"/>
  <c r="D824" i="14"/>
  <c r="B825" i="14"/>
  <c r="D1138" i="14"/>
  <c r="B1139" i="14"/>
  <c r="D225" i="14"/>
  <c r="B226" i="14"/>
  <c r="E225" i="14"/>
  <c r="F226" i="14"/>
  <c r="H225" i="14"/>
  <c r="N225" i="14" s="1"/>
  <c r="B227" i="14" l="1"/>
  <c r="D226" i="14"/>
  <c r="D1139" i="14"/>
  <c r="B1140" i="14"/>
  <c r="D825" i="14"/>
  <c r="B826" i="14"/>
  <c r="H226" i="14"/>
  <c r="N226" i="14" s="1"/>
  <c r="E226" i="14"/>
  <c r="F227" i="14"/>
  <c r="B531" i="14"/>
  <c r="D530" i="14"/>
  <c r="D1140" i="14" l="1"/>
  <c r="B1141" i="14"/>
  <c r="B827" i="14"/>
  <c r="D826" i="14"/>
  <c r="D531" i="14"/>
  <c r="B532" i="14"/>
  <c r="F228" i="14"/>
  <c r="H227" i="14"/>
  <c r="N227" i="14" s="1"/>
  <c r="E227" i="14"/>
  <c r="B228" i="14"/>
  <c r="D227" i="14"/>
  <c r="E228" i="14" l="1"/>
  <c r="F229" i="14"/>
  <c r="H228" i="14"/>
  <c r="N228" i="14" s="1"/>
  <c r="B533" i="14"/>
  <c r="D532" i="14"/>
  <c r="D827" i="14"/>
  <c r="B828" i="14"/>
  <c r="D228" i="14"/>
  <c r="B229" i="14"/>
  <c r="D1141" i="14"/>
  <c r="B1142" i="14"/>
  <c r="D828" i="14" l="1"/>
  <c r="B829" i="14"/>
  <c r="H229" i="14"/>
  <c r="N229" i="14" s="1"/>
  <c r="E229" i="14"/>
  <c r="F230" i="14"/>
  <c r="B534" i="14"/>
  <c r="D533" i="14"/>
  <c r="B1143" i="14"/>
  <c r="D1142" i="14"/>
  <c r="B230" i="14"/>
  <c r="D229" i="14"/>
  <c r="D534" i="14" l="1"/>
  <c r="B535" i="14"/>
  <c r="D1143" i="14"/>
  <c r="B1144" i="14"/>
  <c r="D230" i="14"/>
  <c r="B231" i="14"/>
  <c r="F231" i="14"/>
  <c r="H230" i="14"/>
  <c r="N230" i="14" s="1"/>
  <c r="E230" i="14"/>
  <c r="D829" i="14"/>
  <c r="B830" i="14"/>
  <c r="D1144" i="14" l="1"/>
  <c r="B1145" i="14"/>
  <c r="E231" i="14"/>
  <c r="F232" i="14"/>
  <c r="H231" i="14"/>
  <c r="N231" i="14" s="1"/>
  <c r="B232" i="14"/>
  <c r="D231" i="14"/>
  <c r="B831" i="14"/>
  <c r="D830" i="14"/>
  <c r="B536" i="14"/>
  <c r="D535" i="14"/>
  <c r="B233" i="14" l="1"/>
  <c r="D232" i="14"/>
  <c r="D831" i="14"/>
  <c r="B832" i="14"/>
  <c r="H232" i="14"/>
  <c r="N232" i="14" s="1"/>
  <c r="E232" i="14"/>
  <c r="F233" i="14"/>
  <c r="D536" i="14"/>
  <c r="B537" i="14"/>
  <c r="B1146" i="14"/>
  <c r="D1145" i="14"/>
  <c r="E233" i="14" l="1"/>
  <c r="F234" i="14"/>
  <c r="H233" i="14"/>
  <c r="N233" i="14" s="1"/>
  <c r="D832" i="14"/>
  <c r="B833" i="14"/>
  <c r="D1146" i="14"/>
  <c r="B1147" i="14"/>
  <c r="B538" i="14"/>
  <c r="D537" i="14"/>
  <c r="D233" i="14"/>
  <c r="B234" i="14"/>
  <c r="B539" i="14" l="1"/>
  <c r="D538" i="14"/>
  <c r="D833" i="14"/>
  <c r="B834" i="14"/>
  <c r="B235" i="14"/>
  <c r="D234" i="14"/>
  <c r="H234" i="14"/>
  <c r="N234" i="14" s="1"/>
  <c r="E234" i="14"/>
  <c r="F235" i="14"/>
  <c r="D1147" i="14"/>
  <c r="B1148" i="14"/>
  <c r="B236" i="14" l="1"/>
  <c r="D235" i="14"/>
  <c r="B835" i="14"/>
  <c r="D834" i="14"/>
  <c r="B1149" i="14"/>
  <c r="D1148" i="14"/>
  <c r="F236" i="14"/>
  <c r="H235" i="14"/>
  <c r="N235" i="14" s="1"/>
  <c r="E235" i="14"/>
  <c r="D539" i="14"/>
  <c r="B540" i="14"/>
  <c r="E236" i="14" l="1"/>
  <c r="F237" i="14"/>
  <c r="H236" i="14"/>
  <c r="N236" i="14" s="1"/>
  <c r="D835" i="14"/>
  <c r="B836" i="14"/>
  <c r="D1149" i="14"/>
  <c r="B1150" i="14"/>
  <c r="B541" i="14"/>
  <c r="D540" i="14"/>
  <c r="D236" i="14"/>
  <c r="B237" i="14"/>
  <c r="B542" i="14" l="1"/>
  <c r="D541" i="14"/>
  <c r="B1151" i="14"/>
  <c r="D1150" i="14"/>
  <c r="D836" i="14"/>
  <c r="B837" i="14"/>
  <c r="B238" i="14"/>
  <c r="D237" i="14"/>
  <c r="H237" i="14"/>
  <c r="N237" i="14" s="1"/>
  <c r="E237" i="14"/>
  <c r="F238" i="14"/>
  <c r="D238" i="14" l="1"/>
  <c r="B239" i="14"/>
  <c r="D1151" i="14"/>
  <c r="B1152" i="14"/>
  <c r="D837" i="14"/>
  <c r="B838" i="14"/>
  <c r="F239" i="14"/>
  <c r="H238" i="14"/>
  <c r="N238" i="14" s="1"/>
  <c r="E238" i="14"/>
  <c r="D542" i="14"/>
  <c r="B543" i="14"/>
  <c r="E239" i="14" l="1"/>
  <c r="F240" i="14"/>
  <c r="H239" i="14"/>
  <c r="N239" i="14" s="1"/>
  <c r="B839" i="14"/>
  <c r="D838" i="14"/>
  <c r="D1152" i="14"/>
  <c r="B1153" i="14"/>
  <c r="B240" i="14"/>
  <c r="D239" i="14"/>
  <c r="B544" i="14"/>
  <c r="D543" i="14"/>
  <c r="B1154" i="14" l="1"/>
  <c r="D1153" i="14"/>
  <c r="B840" i="14"/>
  <c r="D839" i="14"/>
  <c r="D544" i="14"/>
  <c r="B545" i="14"/>
  <c r="H240" i="14"/>
  <c r="N240" i="14" s="1"/>
  <c r="F241" i="14"/>
  <c r="E240" i="14"/>
  <c r="B241" i="14"/>
  <c r="D240" i="14"/>
  <c r="B546" i="14" l="1"/>
  <c r="D545" i="14"/>
  <c r="E241" i="14"/>
  <c r="F242" i="14"/>
  <c r="H241" i="14"/>
  <c r="N241" i="14" s="1"/>
  <c r="D840" i="14"/>
  <c r="B841" i="14"/>
  <c r="D241" i="14"/>
  <c r="B242" i="14"/>
  <c r="D1154" i="14"/>
  <c r="B1155" i="14"/>
  <c r="D841" i="14" l="1"/>
  <c r="B842" i="14"/>
  <c r="H242" i="14"/>
  <c r="N242" i="14" s="1"/>
  <c r="E242" i="14"/>
  <c r="F243" i="14"/>
  <c r="B1156" i="14"/>
  <c r="D1155" i="14"/>
  <c r="B243" i="14"/>
  <c r="D242" i="14"/>
  <c r="B547" i="14"/>
  <c r="D546" i="14"/>
  <c r="B244" i="14" l="1"/>
  <c r="D243" i="14"/>
  <c r="B1157" i="14"/>
  <c r="D1156" i="14"/>
  <c r="F244" i="14"/>
  <c r="H243" i="14"/>
  <c r="N243" i="14" s="1"/>
  <c r="E243" i="14"/>
  <c r="D547" i="14"/>
  <c r="B548" i="14"/>
  <c r="B843" i="14"/>
  <c r="D842" i="14"/>
  <c r="B844" i="14" l="1"/>
  <c r="D843" i="14"/>
  <c r="E244" i="14"/>
  <c r="F245" i="14"/>
  <c r="H244" i="14"/>
  <c r="N244" i="14" s="1"/>
  <c r="D1157" i="14"/>
  <c r="B1158" i="14"/>
  <c r="B549" i="14"/>
  <c r="D548" i="14"/>
  <c r="D244" i="14"/>
  <c r="B245" i="14"/>
  <c r="D1158" i="14" l="1"/>
  <c r="B1159" i="14"/>
  <c r="B550" i="14"/>
  <c r="D549" i="14"/>
  <c r="H245" i="14"/>
  <c r="N245" i="14" s="1"/>
  <c r="E245" i="14"/>
  <c r="F246" i="14"/>
  <c r="B246" i="14"/>
  <c r="D245" i="14"/>
  <c r="D844" i="14"/>
  <c r="B845" i="14"/>
  <c r="B846" i="14" l="1"/>
  <c r="D845" i="14"/>
  <c r="D246" i="14"/>
  <c r="B247" i="14"/>
  <c r="F247" i="14"/>
  <c r="H246" i="14"/>
  <c r="N246" i="14" s="1"/>
  <c r="E246" i="14"/>
  <c r="D550" i="14"/>
  <c r="B551" i="14"/>
  <c r="D1159" i="14"/>
  <c r="B1160" i="14"/>
  <c r="B248" i="14" l="1"/>
  <c r="D247" i="14"/>
  <c r="E247" i="14"/>
  <c r="F248" i="14"/>
  <c r="H247" i="14"/>
  <c r="N247" i="14" s="1"/>
  <c r="D1160" i="14"/>
  <c r="B1161" i="14"/>
  <c r="B552" i="14"/>
  <c r="D551" i="14"/>
  <c r="D846" i="14"/>
  <c r="B847" i="14"/>
  <c r="H248" i="14" l="1"/>
  <c r="N248" i="14" s="1"/>
  <c r="E248" i="14"/>
  <c r="F249" i="14"/>
  <c r="D552" i="14"/>
  <c r="B553" i="14"/>
  <c r="B1162" i="14"/>
  <c r="D1161" i="14"/>
  <c r="B848" i="14"/>
  <c r="D847" i="14"/>
  <c r="B249" i="14"/>
  <c r="D248" i="14"/>
  <c r="B849" i="14" l="1"/>
  <c r="D848" i="14"/>
  <c r="D249" i="14"/>
  <c r="B250" i="14"/>
  <c r="B1163" i="14"/>
  <c r="D1162" i="14"/>
  <c r="B554" i="14"/>
  <c r="D553" i="14"/>
  <c r="E249" i="14"/>
  <c r="F250" i="14"/>
  <c r="H249" i="14"/>
  <c r="N249" i="14" s="1"/>
  <c r="B555" i="14" l="1"/>
  <c r="D554" i="14"/>
  <c r="H250" i="14"/>
  <c r="N250" i="14" s="1"/>
  <c r="E250" i="14"/>
  <c r="F251" i="14"/>
  <c r="B1164" i="14"/>
  <c r="D1163" i="14"/>
  <c r="B251" i="14"/>
  <c r="D250" i="14"/>
  <c r="B850" i="14"/>
  <c r="D849" i="14"/>
  <c r="B252" i="14" l="1"/>
  <c r="D251" i="14"/>
  <c r="D1164" i="14"/>
  <c r="B1165" i="14"/>
  <c r="F252" i="14"/>
  <c r="H251" i="14"/>
  <c r="N251" i="14" s="1"/>
  <c r="E251" i="14"/>
  <c r="D850" i="14"/>
  <c r="B851" i="14"/>
  <c r="D555" i="14"/>
  <c r="B556" i="14"/>
  <c r="D1165" i="14" l="1"/>
  <c r="B1166" i="14"/>
  <c r="E252" i="14"/>
  <c r="F253" i="14"/>
  <c r="H252" i="14"/>
  <c r="N252" i="14" s="1"/>
  <c r="B557" i="14"/>
  <c r="D556" i="14"/>
  <c r="B852" i="14"/>
  <c r="D851" i="14"/>
  <c r="D252" i="14"/>
  <c r="B253" i="14"/>
  <c r="D852" i="14" l="1"/>
  <c r="B853" i="14"/>
  <c r="B558" i="14"/>
  <c r="D557" i="14"/>
  <c r="D1166" i="14"/>
  <c r="B1167" i="14"/>
  <c r="H253" i="14"/>
  <c r="N253" i="14" s="1"/>
  <c r="E253" i="14"/>
  <c r="F254" i="14"/>
  <c r="B254" i="14"/>
  <c r="D253" i="14"/>
  <c r="D1167" i="14" l="1"/>
  <c r="B1168" i="14"/>
  <c r="D558" i="14"/>
  <c r="B559" i="14"/>
  <c r="D254" i="14"/>
  <c r="B255" i="14"/>
  <c r="B854" i="14"/>
  <c r="D853" i="14"/>
  <c r="F255" i="14"/>
  <c r="H254" i="14"/>
  <c r="N254" i="14" s="1"/>
  <c r="E254" i="14"/>
  <c r="D854" i="14" l="1"/>
  <c r="B855" i="14"/>
  <c r="B256" i="14"/>
  <c r="D255" i="14"/>
  <c r="B560" i="14"/>
  <c r="D559" i="14"/>
  <c r="D1168" i="14"/>
  <c r="B1169" i="14"/>
  <c r="E255" i="14"/>
  <c r="F256" i="14"/>
  <c r="H255" i="14"/>
  <c r="N255" i="14" s="1"/>
  <c r="B1170" i="14" l="1"/>
  <c r="D1169" i="14"/>
  <c r="D560" i="14"/>
  <c r="B561" i="14"/>
  <c r="B257" i="14"/>
  <c r="D256" i="14"/>
  <c r="H256" i="14"/>
  <c r="N256" i="14" s="1"/>
  <c r="E256" i="14"/>
  <c r="F257" i="14"/>
  <c r="B856" i="14"/>
  <c r="D855" i="14"/>
  <c r="D257" i="14" l="1"/>
  <c r="B258" i="14"/>
  <c r="B562" i="14"/>
  <c r="D561" i="14"/>
  <c r="D856" i="14"/>
  <c r="B857" i="14"/>
  <c r="E257" i="14"/>
  <c r="F258" i="14"/>
  <c r="H257" i="14"/>
  <c r="N257" i="14" s="1"/>
  <c r="D1170" i="14"/>
  <c r="B1171" i="14"/>
  <c r="D857" i="14" l="1"/>
  <c r="B858" i="14"/>
  <c r="D1171" i="14"/>
  <c r="B1172" i="14"/>
  <c r="H258" i="14"/>
  <c r="N258" i="14" s="1"/>
  <c r="E258" i="14"/>
  <c r="F259" i="14"/>
  <c r="B563" i="14"/>
  <c r="D562" i="14"/>
  <c r="B259" i="14"/>
  <c r="D258" i="14"/>
  <c r="B1173" i="14" l="1"/>
  <c r="D1172" i="14"/>
  <c r="B564" i="14"/>
  <c r="D563" i="14"/>
  <c r="D858" i="14"/>
  <c r="B859" i="14"/>
  <c r="F260" i="14"/>
  <c r="H259" i="14"/>
  <c r="N259" i="14" s="1"/>
  <c r="E259" i="14"/>
  <c r="B260" i="14"/>
  <c r="D259" i="14"/>
  <c r="B565" i="14" l="1"/>
  <c r="D564" i="14"/>
  <c r="E260" i="14"/>
  <c r="F261" i="14"/>
  <c r="H260" i="14"/>
  <c r="N260" i="14" s="1"/>
  <c r="D859" i="14"/>
  <c r="B860" i="14"/>
  <c r="D260" i="14"/>
  <c r="B261" i="14"/>
  <c r="D1173" i="14"/>
  <c r="B1174" i="14"/>
  <c r="D860" i="14" l="1"/>
  <c r="B861" i="14"/>
  <c r="H261" i="14"/>
  <c r="N261" i="14" s="1"/>
  <c r="E261" i="14"/>
  <c r="F262" i="14"/>
  <c r="D1174" i="14"/>
  <c r="B1175" i="14"/>
  <c r="B262" i="14"/>
  <c r="D261" i="14"/>
  <c r="B566" i="14"/>
  <c r="D565" i="14"/>
  <c r="D262" i="14" l="1"/>
  <c r="B263" i="14"/>
  <c r="B862" i="14"/>
  <c r="D861" i="14"/>
  <c r="D1175" i="14"/>
  <c r="B1176" i="14"/>
  <c r="F263" i="14"/>
  <c r="H262" i="14"/>
  <c r="N262" i="14" s="1"/>
  <c r="E262" i="14"/>
  <c r="B567" i="14"/>
  <c r="D566" i="14"/>
  <c r="E263" i="14" l="1"/>
  <c r="F264" i="14"/>
  <c r="H263" i="14"/>
  <c r="N263" i="14" s="1"/>
  <c r="D1176" i="14"/>
  <c r="B1177" i="14"/>
  <c r="D862" i="14"/>
  <c r="B863" i="14"/>
  <c r="D567" i="14"/>
  <c r="B568" i="14"/>
  <c r="B264" i="14"/>
  <c r="D263" i="14"/>
  <c r="B864" i="14" l="1"/>
  <c r="D863" i="14"/>
  <c r="B265" i="14"/>
  <c r="D264" i="14"/>
  <c r="B1178" i="14"/>
  <c r="D1177" i="14"/>
  <c r="H264" i="14"/>
  <c r="N264" i="14" s="1"/>
  <c r="E264" i="14"/>
  <c r="F265" i="14"/>
  <c r="B569" i="14"/>
  <c r="D568" i="14"/>
  <c r="E265" i="14" l="1"/>
  <c r="F266" i="14"/>
  <c r="H265" i="14"/>
  <c r="N265" i="14" s="1"/>
  <c r="D1178" i="14"/>
  <c r="B1179" i="14"/>
  <c r="D265" i="14"/>
  <c r="B266" i="14"/>
  <c r="D569" i="14"/>
  <c r="B570" i="14"/>
  <c r="D864" i="14"/>
  <c r="B865" i="14"/>
  <c r="B1180" i="14" l="1"/>
  <c r="D1179" i="14"/>
  <c r="B267" i="14"/>
  <c r="D266" i="14"/>
  <c r="B866" i="14"/>
  <c r="D865" i="14"/>
  <c r="H266" i="14"/>
  <c r="N266" i="14" s="1"/>
  <c r="E266" i="14"/>
  <c r="F267" i="14"/>
  <c r="B571" i="14"/>
  <c r="D570" i="14"/>
  <c r="D866" i="14" l="1"/>
  <c r="B867" i="14"/>
  <c r="B268" i="14"/>
  <c r="D267" i="14"/>
  <c r="B572" i="14"/>
  <c r="D571" i="14"/>
  <c r="F268" i="14"/>
  <c r="H267" i="14"/>
  <c r="N267" i="14" s="1"/>
  <c r="E267" i="14"/>
  <c r="B1181" i="14"/>
  <c r="D1180" i="14"/>
  <c r="D268" i="14" l="1"/>
  <c r="B269" i="14"/>
  <c r="B868" i="14"/>
  <c r="D867" i="14"/>
  <c r="E268" i="14"/>
  <c r="F269" i="14"/>
  <c r="H268" i="14"/>
  <c r="N268" i="14" s="1"/>
  <c r="D572" i="14"/>
  <c r="B573" i="14"/>
  <c r="D1181" i="14"/>
  <c r="B1182" i="14"/>
  <c r="D1182" i="14" l="1"/>
  <c r="B1183" i="14"/>
  <c r="H269" i="14"/>
  <c r="N269" i="14" s="1"/>
  <c r="E269" i="14"/>
  <c r="F270" i="14"/>
  <c r="D868" i="14"/>
  <c r="B869" i="14"/>
  <c r="B270" i="14"/>
  <c r="D269" i="14"/>
  <c r="B574" i="14"/>
  <c r="D573" i="14"/>
  <c r="D270" i="14" l="1"/>
  <c r="B271" i="14"/>
  <c r="B870" i="14"/>
  <c r="D869" i="14"/>
  <c r="F271" i="14"/>
  <c r="H270" i="14"/>
  <c r="N270" i="14" s="1"/>
  <c r="E270" i="14"/>
  <c r="D574" i="14"/>
  <c r="B575" i="14"/>
  <c r="D1183" i="14"/>
  <c r="B1184" i="14"/>
  <c r="E271" i="14" l="1"/>
  <c r="F272" i="14"/>
  <c r="H271" i="14"/>
  <c r="N271" i="14" s="1"/>
  <c r="D1184" i="14"/>
  <c r="B1185" i="14"/>
  <c r="D870" i="14"/>
  <c r="B871" i="14"/>
  <c r="B272" i="14"/>
  <c r="D271" i="14"/>
  <c r="B576" i="14"/>
  <c r="D575" i="14"/>
  <c r="B273" i="14" l="1"/>
  <c r="D272" i="14"/>
  <c r="D576" i="14"/>
  <c r="B577" i="14"/>
  <c r="B872" i="14"/>
  <c r="D871" i="14"/>
  <c r="B1186" i="14"/>
  <c r="D1185" i="14"/>
  <c r="H272" i="14"/>
  <c r="N272" i="14" s="1"/>
  <c r="E272" i="14"/>
  <c r="F273" i="14"/>
  <c r="E273" i="14" l="1"/>
  <c r="F274" i="14"/>
  <c r="H273" i="14"/>
  <c r="N273" i="14" s="1"/>
  <c r="D1186" i="14"/>
  <c r="B1187" i="14"/>
  <c r="B873" i="14"/>
  <c r="D872" i="14"/>
  <c r="B578" i="14"/>
  <c r="D577" i="14"/>
  <c r="D273" i="14"/>
  <c r="B274" i="14"/>
  <c r="B579" i="14" l="1"/>
  <c r="D578" i="14"/>
  <c r="B874" i="14"/>
  <c r="D873" i="14"/>
  <c r="B275" i="14"/>
  <c r="D274" i="14"/>
  <c r="D1187" i="14"/>
  <c r="B1188" i="14"/>
  <c r="H274" i="14"/>
  <c r="N274" i="14" s="1"/>
  <c r="E274" i="14"/>
  <c r="F275" i="14"/>
  <c r="B1189" i="14" l="1"/>
  <c r="D1188" i="14"/>
  <c r="B875" i="14"/>
  <c r="D874" i="14"/>
  <c r="B276" i="14"/>
  <c r="D275" i="14"/>
  <c r="F276" i="14"/>
  <c r="H275" i="14"/>
  <c r="N275" i="14" s="1"/>
  <c r="E275" i="14"/>
  <c r="B580" i="14"/>
  <c r="D579" i="14"/>
  <c r="D580" i="14" l="1"/>
  <c r="B581" i="14"/>
  <c r="E276" i="14"/>
  <c r="F277" i="14"/>
  <c r="H276" i="14"/>
  <c r="N276" i="14" s="1"/>
  <c r="D276" i="14"/>
  <c r="B277" i="14"/>
  <c r="D875" i="14"/>
  <c r="B876" i="14"/>
  <c r="D1189" i="14"/>
  <c r="B1190" i="14"/>
  <c r="D876" i="14" l="1"/>
  <c r="B877" i="14"/>
  <c r="B278" i="14"/>
  <c r="D277" i="14"/>
  <c r="H277" i="14"/>
  <c r="N277" i="14" s="1"/>
  <c r="E277" i="14"/>
  <c r="F278" i="14"/>
  <c r="D1190" i="14"/>
  <c r="B1191" i="14"/>
  <c r="B582" i="14"/>
  <c r="D581" i="14"/>
  <c r="F279" i="14" l="1"/>
  <c r="H278" i="14"/>
  <c r="N278" i="14" s="1"/>
  <c r="E278" i="14"/>
  <c r="D582" i="14"/>
  <c r="B583" i="14"/>
  <c r="D278" i="14"/>
  <c r="B279" i="14"/>
  <c r="B878" i="14"/>
  <c r="D877" i="14"/>
  <c r="D1191" i="14"/>
  <c r="B1192" i="14"/>
  <c r="D1192" i="14" l="1"/>
  <c r="B1193" i="14"/>
  <c r="D878" i="14"/>
  <c r="B879" i="14"/>
  <c r="B280" i="14"/>
  <c r="D279" i="14"/>
  <c r="B584" i="14"/>
  <c r="D583" i="14"/>
  <c r="E279" i="14"/>
  <c r="F280" i="14"/>
  <c r="H279" i="14"/>
  <c r="N279" i="14" s="1"/>
  <c r="B281" i="14" l="1"/>
  <c r="D280" i="14"/>
  <c r="B585" i="14"/>
  <c r="D584" i="14"/>
  <c r="B1194" i="14"/>
  <c r="D1193" i="14"/>
  <c r="B880" i="14"/>
  <c r="D879" i="14"/>
  <c r="H280" i="14"/>
  <c r="N280" i="14" s="1"/>
  <c r="F281" i="14"/>
  <c r="E280" i="14"/>
  <c r="D880" i="14" l="1"/>
  <c r="B881" i="14"/>
  <c r="D1194" i="14"/>
  <c r="B1195" i="14"/>
  <c r="B586" i="14"/>
  <c r="D585" i="14"/>
  <c r="E281" i="14"/>
  <c r="F282" i="14"/>
  <c r="H281" i="14"/>
  <c r="N281" i="14" s="1"/>
  <c r="D281" i="14"/>
  <c r="B282" i="14"/>
  <c r="B283" i="14" l="1"/>
  <c r="D282" i="14"/>
  <c r="H282" i="14"/>
  <c r="N282" i="14" s="1"/>
  <c r="E282" i="14"/>
  <c r="F283" i="14"/>
  <c r="D586" i="14"/>
  <c r="B587" i="14"/>
  <c r="B1196" i="14"/>
  <c r="D1195" i="14"/>
  <c r="D881" i="14"/>
  <c r="B882" i="14"/>
  <c r="F284" i="14" l="1"/>
  <c r="H283" i="14"/>
  <c r="N283" i="14" s="1"/>
  <c r="E283" i="14"/>
  <c r="D882" i="14"/>
  <c r="B883" i="14"/>
  <c r="B1197" i="14"/>
  <c r="D1196" i="14"/>
  <c r="B588" i="14"/>
  <c r="D587" i="14"/>
  <c r="B284" i="14"/>
  <c r="D283" i="14"/>
  <c r="D1197" i="14" l="1"/>
  <c r="B1198" i="14"/>
  <c r="B884" i="14"/>
  <c r="D883" i="14"/>
  <c r="D588" i="14"/>
  <c r="B589" i="14"/>
  <c r="D284" i="14"/>
  <c r="B285" i="14"/>
  <c r="E284" i="14"/>
  <c r="F285" i="14"/>
  <c r="H284" i="14"/>
  <c r="N284" i="14" s="1"/>
  <c r="D589" i="14" l="1"/>
  <c r="B590" i="14"/>
  <c r="D884" i="14"/>
  <c r="B885" i="14"/>
  <c r="B286" i="14"/>
  <c r="D285" i="14"/>
  <c r="H285" i="14"/>
  <c r="N285" i="14" s="1"/>
  <c r="E285" i="14"/>
  <c r="F286" i="14"/>
  <c r="D1198" i="14"/>
  <c r="B1199" i="14"/>
  <c r="B886" i="14" l="1"/>
  <c r="D885" i="14"/>
  <c r="D286" i="14"/>
  <c r="B287" i="14"/>
  <c r="D1199" i="14"/>
  <c r="B1200" i="14"/>
  <c r="B591" i="14"/>
  <c r="D590" i="14"/>
  <c r="F287" i="14"/>
  <c r="H286" i="14"/>
  <c r="N286" i="14" s="1"/>
  <c r="E286" i="14"/>
  <c r="B288" i="14" l="1"/>
  <c r="D287" i="14"/>
  <c r="D1200" i="14"/>
  <c r="B1201" i="14"/>
  <c r="D591" i="14"/>
  <c r="B592" i="14"/>
  <c r="E287" i="14"/>
  <c r="F288" i="14"/>
  <c r="H287" i="14"/>
  <c r="N287" i="14" s="1"/>
  <c r="D886" i="14"/>
  <c r="B887" i="14"/>
  <c r="H288" i="14" l="1"/>
  <c r="N288" i="14" s="1"/>
  <c r="E288" i="14"/>
  <c r="F289" i="14"/>
  <c r="B593" i="14"/>
  <c r="D592" i="14"/>
  <c r="B888" i="14"/>
  <c r="D887" i="14"/>
  <c r="B1202" i="14"/>
  <c r="D1201" i="14"/>
  <c r="B289" i="14"/>
  <c r="D288" i="14"/>
  <c r="D1202" i="14" l="1"/>
  <c r="B1203" i="14"/>
  <c r="D888" i="14"/>
  <c r="B889" i="14"/>
  <c r="D289" i="14"/>
  <c r="B290" i="14"/>
  <c r="B594" i="14"/>
  <c r="D593" i="14"/>
  <c r="E289" i="14"/>
  <c r="F290" i="14"/>
  <c r="H289" i="14"/>
  <c r="N289" i="14" s="1"/>
  <c r="B291" i="14" l="1"/>
  <c r="D290" i="14"/>
  <c r="D594" i="14"/>
  <c r="B595" i="14"/>
  <c r="D1203" i="14"/>
  <c r="B1204" i="14"/>
  <c r="D889" i="14"/>
  <c r="B890" i="14"/>
  <c r="H290" i="14"/>
  <c r="N290" i="14" s="1"/>
  <c r="E290" i="14"/>
  <c r="F291" i="14"/>
  <c r="B1205" i="14" l="1"/>
  <c r="D1204" i="14"/>
  <c r="B891" i="14"/>
  <c r="D890" i="14"/>
  <c r="D595" i="14"/>
  <c r="B596" i="14"/>
  <c r="F292" i="14"/>
  <c r="H291" i="14"/>
  <c r="N291" i="14" s="1"/>
  <c r="E291" i="14"/>
  <c r="B292" i="14"/>
  <c r="D291" i="14"/>
  <c r="B892" i="14" l="1"/>
  <c r="D891" i="14"/>
  <c r="E292" i="14"/>
  <c r="F293" i="14"/>
  <c r="H292" i="14"/>
  <c r="N292" i="14" s="1"/>
  <c r="B597" i="14"/>
  <c r="D596" i="14"/>
  <c r="D292" i="14"/>
  <c r="B293" i="14"/>
  <c r="D1205" i="14"/>
  <c r="B1206" i="14"/>
  <c r="D597" i="14" l="1"/>
  <c r="B598" i="14"/>
  <c r="F294" i="14"/>
  <c r="H293" i="14"/>
  <c r="N293" i="14" s="1"/>
  <c r="E293" i="14"/>
  <c r="D1206" i="14"/>
  <c r="B1207" i="14"/>
  <c r="B294" i="14"/>
  <c r="D293" i="14"/>
  <c r="D892" i="14"/>
  <c r="B893" i="14"/>
  <c r="D1207" i="14" l="1"/>
  <c r="B1208" i="14"/>
  <c r="H294" i="14"/>
  <c r="N294" i="14" s="1"/>
  <c r="E294" i="14"/>
  <c r="F295" i="14"/>
  <c r="B599" i="14"/>
  <c r="D599" i="14" s="1"/>
  <c r="D598" i="14"/>
  <c r="D294" i="14"/>
  <c r="B295" i="14"/>
  <c r="B894" i="14"/>
  <c r="D893" i="14"/>
  <c r="E295" i="14" l="1"/>
  <c r="F296" i="14"/>
  <c r="H295" i="14"/>
  <c r="N295" i="14" s="1"/>
  <c r="D894" i="14"/>
  <c r="B895" i="14"/>
  <c r="D1208" i="14"/>
  <c r="B1209" i="14"/>
  <c r="D295" i="14"/>
  <c r="B296" i="14"/>
  <c r="B1210" i="14" l="1"/>
  <c r="D1209" i="14"/>
  <c r="B896" i="14"/>
  <c r="D895" i="14"/>
  <c r="E296" i="14"/>
  <c r="F297" i="14"/>
  <c r="H296" i="14"/>
  <c r="N296" i="14" s="1"/>
  <c r="D296" i="14"/>
  <c r="B297" i="14"/>
  <c r="H297" i="14" l="1"/>
  <c r="N297" i="14" s="1"/>
  <c r="E297" i="14"/>
  <c r="F298" i="14"/>
  <c r="B897" i="14"/>
  <c r="D896" i="14"/>
  <c r="B298" i="14"/>
  <c r="D297" i="14"/>
  <c r="B1211" i="14"/>
  <c r="D1210" i="14"/>
  <c r="B1212" i="14" l="1"/>
  <c r="D1211" i="14"/>
  <c r="D298" i="14"/>
  <c r="B299" i="14"/>
  <c r="B898" i="14"/>
  <c r="D897" i="14"/>
  <c r="H298" i="14"/>
  <c r="N298" i="14" s="1"/>
  <c r="F299" i="14"/>
  <c r="E298" i="14"/>
  <c r="D898" i="14" l="1"/>
  <c r="B899" i="14"/>
  <c r="B300" i="14"/>
  <c r="D299" i="14"/>
  <c r="H299" i="14"/>
  <c r="N299" i="14" s="1"/>
  <c r="F300" i="14"/>
  <c r="E299" i="14"/>
  <c r="B1213" i="14"/>
  <c r="D1212" i="14"/>
  <c r="D1213" i="14" l="1"/>
  <c r="B1214" i="14"/>
  <c r="H300" i="14"/>
  <c r="N300" i="14" s="1"/>
  <c r="F301" i="14"/>
  <c r="E300" i="14"/>
  <c r="B301" i="14"/>
  <c r="D300" i="14"/>
  <c r="D899" i="14"/>
  <c r="B900" i="14"/>
  <c r="B302" i="14" l="1"/>
  <c r="D301" i="14"/>
  <c r="D1214" i="14"/>
  <c r="B1215" i="14"/>
  <c r="H301" i="14"/>
  <c r="N301" i="14" s="1"/>
  <c r="F302" i="14"/>
  <c r="E301" i="14"/>
  <c r="D900" i="14"/>
  <c r="B901" i="14"/>
  <c r="D1215" i="14" l="1"/>
  <c r="B1216" i="14"/>
  <c r="H302" i="14"/>
  <c r="N302" i="14" s="1"/>
  <c r="F303" i="14"/>
  <c r="E302" i="14"/>
  <c r="B902" i="14"/>
  <c r="D901" i="14"/>
  <c r="B303" i="14"/>
  <c r="D302" i="14"/>
  <c r="D303" i="14" l="1"/>
  <c r="B304" i="14"/>
  <c r="D902" i="14"/>
  <c r="B903" i="14"/>
  <c r="E303" i="14"/>
  <c r="H303" i="14"/>
  <c r="N303" i="14" s="1"/>
  <c r="F304" i="14"/>
  <c r="D1216" i="14"/>
  <c r="B1217" i="14"/>
  <c r="H304" i="14" l="1"/>
  <c r="N304" i="14" s="1"/>
  <c r="F305" i="14"/>
  <c r="E304" i="14"/>
  <c r="D304" i="14"/>
  <c r="B305" i="14"/>
  <c r="D305" i="14" s="1"/>
  <c r="B904" i="14"/>
  <c r="D903" i="14"/>
  <c r="B1218" i="14"/>
  <c r="D1217" i="14"/>
  <c r="D1218" i="14" l="1"/>
  <c r="B1219" i="14"/>
  <c r="D904" i="14"/>
  <c r="B905" i="14"/>
  <c r="F306" i="14"/>
  <c r="E305" i="14"/>
  <c r="H305" i="14"/>
  <c r="N305" i="14" s="1"/>
  <c r="F307" i="14" l="1"/>
  <c r="E306" i="14"/>
  <c r="H306" i="14"/>
  <c r="N306" i="14" s="1"/>
  <c r="B906" i="14"/>
  <c r="D905" i="14"/>
  <c r="D1219" i="14"/>
  <c r="B1220" i="14"/>
  <c r="B1221" i="14" l="1"/>
  <c r="D1220" i="14"/>
  <c r="B907" i="14"/>
  <c r="D906" i="14"/>
  <c r="E307" i="14"/>
  <c r="H307" i="14"/>
  <c r="N307" i="14" s="1"/>
  <c r="F308" i="14"/>
  <c r="E308" i="14" l="1"/>
  <c r="H308" i="14"/>
  <c r="N308" i="14" s="1"/>
  <c r="F309" i="14"/>
  <c r="B908" i="14"/>
  <c r="D907" i="14"/>
  <c r="D1221" i="14"/>
  <c r="B1222" i="14"/>
  <c r="D908" i="14" l="1"/>
  <c r="B909" i="14"/>
  <c r="H309" i="14"/>
  <c r="N309" i="14" s="1"/>
  <c r="E309" i="14"/>
  <c r="F310" i="14"/>
  <c r="D1222" i="14"/>
  <c r="B1223" i="14"/>
  <c r="D1223" i="14" l="1"/>
  <c r="B1224" i="14"/>
  <c r="H310" i="14"/>
  <c r="N310" i="14" s="1"/>
  <c r="F311" i="14"/>
  <c r="E310" i="14"/>
  <c r="B910" i="14"/>
  <c r="D909" i="14"/>
  <c r="D910" i="14" l="1"/>
  <c r="B911" i="14"/>
  <c r="E311" i="14"/>
  <c r="H311" i="14"/>
  <c r="N311" i="14" s="1"/>
  <c r="F312" i="14"/>
  <c r="D1224" i="14"/>
  <c r="B1225" i="14"/>
  <c r="B1226" i="14" l="1"/>
  <c r="D1225" i="14"/>
  <c r="H312" i="14"/>
  <c r="N312" i="14" s="1"/>
  <c r="F313" i="14"/>
  <c r="E312" i="14"/>
  <c r="B912" i="14"/>
  <c r="D911" i="14"/>
  <c r="F314" i="14" l="1"/>
  <c r="H313" i="14"/>
  <c r="N313" i="14" s="1"/>
  <c r="E313" i="14"/>
  <c r="D912" i="14"/>
  <c r="B913" i="14"/>
  <c r="D913" i="14" s="1"/>
  <c r="D1226" i="14"/>
  <c r="O1" i="14"/>
  <c r="H314" i="14" l="1"/>
  <c r="N314" i="14" s="1"/>
  <c r="F315" i="14"/>
  <c r="E314" i="14"/>
  <c r="H315" i="14" l="1"/>
  <c r="N315" i="14" s="1"/>
  <c r="E315" i="14"/>
  <c r="F316" i="14"/>
  <c r="F317" i="14" l="1"/>
  <c r="H316" i="14"/>
  <c r="N316" i="14" s="1"/>
  <c r="E316" i="14"/>
  <c r="E317" i="14" l="1"/>
  <c r="H317" i="14"/>
  <c r="N317" i="14" s="1"/>
  <c r="F318" i="14"/>
  <c r="H318" i="14" l="1"/>
  <c r="N318" i="14" s="1"/>
  <c r="F319" i="14"/>
  <c r="E318" i="14"/>
  <c r="E319" i="14" l="1"/>
  <c r="F320" i="14"/>
  <c r="H319" i="14"/>
  <c r="N319" i="14" s="1"/>
  <c r="H320" i="14" l="1"/>
  <c r="N320" i="14" s="1"/>
  <c r="E320" i="14"/>
  <c r="F321" i="14"/>
  <c r="F322" i="14" l="1"/>
  <c r="H321" i="14"/>
  <c r="N321" i="14" s="1"/>
  <c r="E321" i="14"/>
  <c r="E322" i="14" l="1"/>
  <c r="F323" i="14"/>
  <c r="H322" i="14"/>
  <c r="N322" i="14" s="1"/>
  <c r="H323" i="14" l="1"/>
  <c r="N323" i="14" s="1"/>
  <c r="E323" i="14"/>
  <c r="F324" i="14"/>
  <c r="C2" i="4"/>
  <c r="B3" i="8" s="1"/>
  <c r="C1" i="4"/>
  <c r="O12" i="1"/>
  <c r="O13" i="1"/>
  <c r="O14" i="1"/>
  <c r="O15" i="1"/>
  <c r="O16" i="1"/>
  <c r="O17" i="1"/>
  <c r="O18" i="1"/>
  <c r="O19" i="1"/>
  <c r="O20" i="1"/>
  <c r="O21" i="1"/>
  <c r="O22" i="1"/>
  <c r="O37" i="1"/>
  <c r="O35" i="1"/>
  <c r="O33" i="1"/>
  <c r="O31" i="1"/>
  <c r="O29" i="1"/>
  <c r="O27" i="1"/>
  <c r="O25" i="1"/>
  <c r="O23" i="1"/>
  <c r="C1" i="20" l="1"/>
  <c r="C2" i="20"/>
  <c r="B2" i="8"/>
  <c r="B4" i="8" s="1"/>
  <c r="F325" i="14"/>
  <c r="H324" i="14"/>
  <c r="N324" i="14" s="1"/>
  <c r="E324" i="14"/>
  <c r="AM14" i="1"/>
  <c r="AM12" i="1"/>
  <c r="AM18" i="1"/>
  <c r="AM16" i="1"/>
  <c r="F2" i="4"/>
  <c r="E325" i="14" l="1"/>
  <c r="F326" i="14"/>
  <c r="H325" i="14"/>
  <c r="N325" i="14" s="1"/>
  <c r="F10" i="4"/>
  <c r="E3" i="8"/>
  <c r="B2" i="4"/>
  <c r="C10" i="4"/>
  <c r="D2" i="4"/>
  <c r="E2" i="4"/>
  <c r="D1" i="4"/>
  <c r="E1" i="4"/>
  <c r="F1" i="4"/>
  <c r="B1" i="4"/>
  <c r="U14" i="1"/>
  <c r="AK12" i="1"/>
  <c r="AF12" i="1"/>
  <c r="AF13" i="1"/>
  <c r="F1" i="20" l="1"/>
  <c r="F2" i="20"/>
  <c r="E2" i="8"/>
  <c r="E4" i="8" s="1"/>
  <c r="E2" i="20"/>
  <c r="E1" i="20"/>
  <c r="C2" i="8"/>
  <c r="D1" i="20"/>
  <c r="D2" i="20"/>
  <c r="B10" i="4"/>
  <c r="A3" i="8"/>
  <c r="B2" i="20"/>
  <c r="B1" i="20"/>
  <c r="A2" i="8"/>
  <c r="H326" i="14"/>
  <c r="N326" i="14" s="1"/>
  <c r="E326" i="14"/>
  <c r="F327" i="14"/>
  <c r="E9" i="4"/>
  <c r="D2" i="8"/>
  <c r="E10" i="4"/>
  <c r="D3" i="8"/>
  <c r="D10" i="4"/>
  <c r="C3" i="8"/>
  <c r="F9" i="4"/>
  <c r="D9" i="4"/>
  <c r="B9" i="4"/>
  <c r="C9" i="4"/>
  <c r="K1" i="20" l="1"/>
  <c r="K2" i="20" s="1"/>
  <c r="A4" i="8"/>
  <c r="L3" i="8" s="1"/>
  <c r="D4" i="8"/>
  <c r="C4" i="8"/>
  <c r="E327" i="14"/>
  <c r="F328" i="14"/>
  <c r="H327" i="14"/>
  <c r="N327" i="14" s="1"/>
  <c r="A4" i="20" l="1"/>
  <c r="A5" i="20" s="1"/>
  <c r="L53" i="8"/>
  <c r="L24" i="8"/>
  <c r="L40" i="8"/>
  <c r="L15" i="8"/>
  <c r="L31" i="8"/>
  <c r="L47" i="8"/>
  <c r="L7" i="8"/>
  <c r="L11" i="8"/>
  <c r="L16" i="8"/>
  <c r="L39" i="8"/>
  <c r="L50" i="8"/>
  <c r="L36" i="8"/>
  <c r="L12" i="8"/>
  <c r="L29" i="8"/>
  <c r="L26" i="8"/>
  <c r="L42" i="8"/>
  <c r="L17" i="8"/>
  <c r="L33" i="8"/>
  <c r="L49" i="8"/>
  <c r="L9" i="8"/>
  <c r="L37" i="8"/>
  <c r="L32" i="8"/>
  <c r="L8" i="8"/>
  <c r="L25" i="8"/>
  <c r="L20" i="8"/>
  <c r="L43" i="8"/>
  <c r="L13" i="8"/>
  <c r="L28" i="8"/>
  <c r="L44" i="8"/>
  <c r="L19" i="8"/>
  <c r="L35" i="8"/>
  <c r="L51" i="8"/>
  <c r="L4" i="8"/>
  <c r="L48" i="8"/>
  <c r="L18" i="8"/>
  <c r="L41" i="8"/>
  <c r="L52" i="8"/>
  <c r="L22" i="8"/>
  <c r="L45" i="8"/>
  <c r="L14" i="8"/>
  <c r="L30" i="8"/>
  <c r="L46" i="8"/>
  <c r="L21" i="8"/>
  <c r="L6" i="8"/>
  <c r="L23" i="8"/>
  <c r="L34" i="8"/>
  <c r="L10" i="8"/>
  <c r="L27" i="8"/>
  <c r="L38" i="8"/>
  <c r="L5" i="8"/>
  <c r="H328" i="14"/>
  <c r="N328" i="14" s="1"/>
  <c r="E328" i="14"/>
  <c r="F329" i="14"/>
  <c r="T20" i="8"/>
  <c r="T19" i="8"/>
  <c r="T23" i="8"/>
  <c r="T25" i="8"/>
  <c r="T26" i="8"/>
  <c r="T27" i="8"/>
  <c r="T21" i="8"/>
  <c r="T28" i="8"/>
  <c r="T29" i="8"/>
  <c r="T22" i="8"/>
  <c r="T24" i="8"/>
  <c r="T17" i="8"/>
  <c r="T7" i="8"/>
  <c r="T6" i="8"/>
  <c r="T13" i="8"/>
  <c r="T11" i="8"/>
  <c r="T16" i="8"/>
  <c r="T4" i="8"/>
  <c r="T10" i="8"/>
  <c r="T8" i="8"/>
  <c r="T18" i="8"/>
  <c r="T15" i="8"/>
  <c r="T9" i="8"/>
  <c r="T12" i="8"/>
  <c r="T3" i="8"/>
  <c r="T14" i="8"/>
  <c r="T5" i="8"/>
  <c r="C5" i="20" l="1"/>
  <c r="B5" i="20"/>
  <c r="Y69" i="1"/>
  <c r="AI69" i="1"/>
  <c r="AK69" i="1"/>
  <c r="S69" i="1"/>
  <c r="Q69" i="1"/>
  <c r="Y72" i="1"/>
  <c r="Q72" i="1"/>
  <c r="S72" i="1"/>
  <c r="AI72" i="1"/>
  <c r="AK72" i="1"/>
  <c r="Y73" i="1"/>
  <c r="AI73" i="1"/>
  <c r="Q73" i="1"/>
  <c r="S73" i="1"/>
  <c r="AK73" i="1"/>
  <c r="S75" i="1"/>
  <c r="Q75" i="1"/>
  <c r="Y75" i="1"/>
  <c r="AK75" i="1"/>
  <c r="AI75" i="1"/>
  <c r="Q70" i="1"/>
  <c r="Y70" i="1"/>
  <c r="AK70" i="1"/>
  <c r="S70" i="1"/>
  <c r="AI70" i="1"/>
  <c r="AK74" i="1"/>
  <c r="Q74" i="1"/>
  <c r="S74" i="1"/>
  <c r="AI74" i="1"/>
  <c r="Y74" i="1"/>
  <c r="S71" i="1"/>
  <c r="AI71" i="1"/>
  <c r="Y71" i="1"/>
  <c r="Q71" i="1"/>
  <c r="AK71" i="1"/>
  <c r="F330" i="14"/>
  <c r="H329" i="14"/>
  <c r="N329" i="14" s="1"/>
  <c r="E329" i="14"/>
  <c r="D5" i="20"/>
  <c r="I5" i="20" l="1"/>
  <c r="H4" i="20"/>
  <c r="K5" i="20"/>
  <c r="A6" i="20"/>
  <c r="D59" i="1"/>
  <c r="D59" i="17"/>
  <c r="D56" i="17"/>
  <c r="D56" i="1"/>
  <c r="D48" i="17"/>
  <c r="D48" i="1"/>
  <c r="D49" i="17"/>
  <c r="D49" i="1"/>
  <c r="D68" i="1"/>
  <c r="D68" i="17"/>
  <c r="D63" i="1"/>
  <c r="D63" i="17"/>
  <c r="D61" i="1"/>
  <c r="D61" i="17"/>
  <c r="D65" i="1"/>
  <c r="D65" i="17"/>
  <c r="D50" i="1"/>
  <c r="D50" i="17"/>
  <c r="D55" i="17"/>
  <c r="D55" i="1"/>
  <c r="D46" i="17"/>
  <c r="D46" i="1"/>
  <c r="D64" i="1"/>
  <c r="D64" i="17"/>
  <c r="D52" i="17"/>
  <c r="D52" i="1"/>
  <c r="D51" i="17"/>
  <c r="D51" i="1"/>
  <c r="D60" i="17"/>
  <c r="D60" i="1"/>
  <c r="D47" i="17"/>
  <c r="D47" i="1"/>
  <c r="D67" i="17"/>
  <c r="D67" i="1"/>
  <c r="D57" i="17"/>
  <c r="D57" i="1"/>
  <c r="D58" i="1"/>
  <c r="D58" i="17"/>
  <c r="D66" i="1"/>
  <c r="D66" i="17"/>
  <c r="D45" i="1"/>
  <c r="D45" i="17"/>
  <c r="D53" i="1"/>
  <c r="D53" i="17"/>
  <c r="D54" i="17"/>
  <c r="D54" i="1"/>
  <c r="D62" i="17"/>
  <c r="D62" i="1"/>
  <c r="E330" i="14"/>
  <c r="F331" i="14"/>
  <c r="H330" i="14"/>
  <c r="N330" i="14" s="1"/>
  <c r="E5" i="20"/>
  <c r="C6" i="20" l="1"/>
  <c r="G53" i="1"/>
  <c r="I53" i="1" s="1"/>
  <c r="S53" i="1" s="1"/>
  <c r="E53" i="1"/>
  <c r="F53" i="1" s="1"/>
  <c r="Q53" i="1" s="1"/>
  <c r="L53" i="1"/>
  <c r="AK53" i="1" s="1"/>
  <c r="H53" i="1"/>
  <c r="J53" i="1" s="1"/>
  <c r="Y53" i="1" s="1"/>
  <c r="K53" i="1"/>
  <c r="AI53" i="1" s="1"/>
  <c r="G48" i="1"/>
  <c r="I48" i="1" s="1"/>
  <c r="S48" i="1" s="1"/>
  <c r="K48" i="1"/>
  <c r="AI48" i="1" s="1"/>
  <c r="H48" i="1"/>
  <c r="J48" i="1" s="1"/>
  <c r="Y48" i="1" s="1"/>
  <c r="E48" i="1"/>
  <c r="F48" i="1" s="1"/>
  <c r="Q48" i="1" s="1"/>
  <c r="L48" i="1"/>
  <c r="AK48" i="1" s="1"/>
  <c r="L51" i="1"/>
  <c r="AK51" i="1" s="1"/>
  <c r="H51" i="1"/>
  <c r="J51" i="1" s="1"/>
  <c r="Y51" i="1" s="1"/>
  <c r="E51" i="1"/>
  <c r="F51" i="1" s="1"/>
  <c r="Q51" i="1" s="1"/>
  <c r="G51" i="1"/>
  <c r="I51" i="1" s="1"/>
  <c r="S51" i="1" s="1"/>
  <c r="K51" i="1"/>
  <c r="AI51" i="1" s="1"/>
  <c r="H57" i="17"/>
  <c r="K57" i="17"/>
  <c r="AI57" i="17" s="1"/>
  <c r="E57" i="17"/>
  <c r="F57" i="17" s="1"/>
  <c r="Q57" i="17" s="1"/>
  <c r="G57" i="17"/>
  <c r="L57" i="17"/>
  <c r="AK57" i="17" s="1"/>
  <c r="K52" i="1"/>
  <c r="AI52" i="1" s="1"/>
  <c r="H52" i="1"/>
  <c r="J52" i="1" s="1"/>
  <c r="Y52" i="1" s="1"/>
  <c r="G52" i="1"/>
  <c r="I52" i="1" s="1"/>
  <c r="S52" i="1" s="1"/>
  <c r="E52" i="1"/>
  <c r="F52" i="1" s="1"/>
  <c r="Q52" i="1" s="1"/>
  <c r="L52" i="1"/>
  <c r="AK52" i="1" s="1"/>
  <c r="L61" i="1"/>
  <c r="AK61" i="1" s="1"/>
  <c r="E61" i="1"/>
  <c r="F61" i="1" s="1"/>
  <c r="Q61" i="1" s="1"/>
  <c r="K61" i="1"/>
  <c r="AI61" i="1" s="1"/>
  <c r="G61" i="1"/>
  <c r="I61" i="1" s="1"/>
  <c r="S61" i="1" s="1"/>
  <c r="H61" i="1"/>
  <c r="J61" i="1" s="1"/>
  <c r="Y61" i="1" s="1"/>
  <c r="E68" i="1"/>
  <c r="F68" i="1" s="1"/>
  <c r="Q68" i="1" s="1"/>
  <c r="K68" i="1"/>
  <c r="AI68" i="1" s="1"/>
  <c r="G68" i="1"/>
  <c r="I68" i="1" s="1"/>
  <c r="S68" i="1" s="1"/>
  <c r="L68" i="1"/>
  <c r="AK68" i="1" s="1"/>
  <c r="H68" i="1"/>
  <c r="J68" i="1" s="1"/>
  <c r="Y68" i="1" s="1"/>
  <c r="G67" i="1"/>
  <c r="I67" i="1" s="1"/>
  <c r="S67" i="1" s="1"/>
  <c r="H67" i="1"/>
  <c r="J67" i="1" s="1"/>
  <c r="Y67" i="1" s="1"/>
  <c r="K67" i="1"/>
  <c r="AI67" i="1" s="1"/>
  <c r="L67" i="1"/>
  <c r="AK67" i="1" s="1"/>
  <c r="E67" i="1"/>
  <c r="F67" i="1" s="1"/>
  <c r="Q67" i="1" s="1"/>
  <c r="H52" i="17"/>
  <c r="K52" i="17"/>
  <c r="AI52" i="17" s="1"/>
  <c r="G52" i="17"/>
  <c r="L52" i="17"/>
  <c r="AK52" i="17" s="1"/>
  <c r="E52" i="17"/>
  <c r="F52" i="17" s="1"/>
  <c r="Q52" i="17" s="1"/>
  <c r="L63" i="17"/>
  <c r="AK63" i="17" s="1"/>
  <c r="K63" i="17"/>
  <c r="AI63" i="17" s="1"/>
  <c r="G63" i="17"/>
  <c r="E63" i="17"/>
  <c r="F63" i="17" s="1"/>
  <c r="Q63" i="17" s="1"/>
  <c r="H63" i="17"/>
  <c r="H56" i="1"/>
  <c r="J56" i="1" s="1"/>
  <c r="Y56" i="1" s="1"/>
  <c r="K56" i="1"/>
  <c r="AI56" i="1" s="1"/>
  <c r="G56" i="1"/>
  <c r="I56" i="1" s="1"/>
  <c r="S56" i="1" s="1"/>
  <c r="E56" i="1"/>
  <c r="F56" i="1" s="1"/>
  <c r="Q56" i="1" s="1"/>
  <c r="L56" i="1"/>
  <c r="AK56" i="1" s="1"/>
  <c r="E62" i="17"/>
  <c r="F62" i="17" s="1"/>
  <c r="Q62" i="17" s="1"/>
  <c r="H62" i="17"/>
  <c r="L62" i="17"/>
  <c r="AK62" i="17" s="1"/>
  <c r="G62" i="17"/>
  <c r="K62" i="17"/>
  <c r="AI62" i="17" s="1"/>
  <c r="H61" i="17"/>
  <c r="G61" i="17"/>
  <c r="K61" i="17"/>
  <c r="AI61" i="17" s="1"/>
  <c r="L61" i="17"/>
  <c r="AK61" i="17" s="1"/>
  <c r="E61" i="17"/>
  <c r="F61" i="17" s="1"/>
  <c r="Q61" i="17" s="1"/>
  <c r="H54" i="1"/>
  <c r="J54" i="1" s="1"/>
  <c r="Y54" i="1" s="1"/>
  <c r="K54" i="1"/>
  <c r="AI54" i="1" s="1"/>
  <c r="L54" i="1"/>
  <c r="AK54" i="1" s="1"/>
  <c r="G54" i="1"/>
  <c r="I54" i="1" s="1"/>
  <c r="S54" i="1" s="1"/>
  <c r="E54" i="1"/>
  <c r="F54" i="1" s="1"/>
  <c r="Q54" i="1" s="1"/>
  <c r="E66" i="17"/>
  <c r="F66" i="17" s="1"/>
  <c r="Q66" i="17" s="1"/>
  <c r="G66" i="17"/>
  <c r="K66" i="17"/>
  <c r="AI66" i="17" s="1"/>
  <c r="H66" i="17"/>
  <c r="L66" i="17"/>
  <c r="AK66" i="17" s="1"/>
  <c r="H67" i="17"/>
  <c r="L67" i="17"/>
  <c r="AK67" i="17" s="1"/>
  <c r="E67" i="17"/>
  <c r="F67" i="17" s="1"/>
  <c r="Q67" i="17" s="1"/>
  <c r="G67" i="17"/>
  <c r="K67" i="17"/>
  <c r="AI67" i="17" s="1"/>
  <c r="G47" i="1"/>
  <c r="I47" i="1" s="1"/>
  <c r="S47" i="1" s="1"/>
  <c r="H47" i="1"/>
  <c r="J47" i="1" s="1"/>
  <c r="Y47" i="1" s="1"/>
  <c r="L47" i="1"/>
  <c r="AK47" i="1" s="1"/>
  <c r="E47" i="1"/>
  <c r="F47" i="1" s="1"/>
  <c r="Q47" i="1" s="1"/>
  <c r="K47" i="1"/>
  <c r="AI47" i="1" s="1"/>
  <c r="K64" i="17"/>
  <c r="AI64" i="17" s="1"/>
  <c r="G64" i="17"/>
  <c r="E64" i="17"/>
  <c r="F64" i="17" s="1"/>
  <c r="Q64" i="17" s="1"/>
  <c r="H64" i="17"/>
  <c r="L64" i="17"/>
  <c r="AK64" i="17" s="1"/>
  <c r="G55" i="1"/>
  <c r="I55" i="1" s="1"/>
  <c r="S55" i="1" s="1"/>
  <c r="K55" i="1"/>
  <c r="AI55" i="1" s="1"/>
  <c r="H55" i="1"/>
  <c r="J55" i="1" s="1"/>
  <c r="Y55" i="1" s="1"/>
  <c r="L55" i="1"/>
  <c r="AK55" i="1" s="1"/>
  <c r="E55" i="1"/>
  <c r="F55" i="1" s="1"/>
  <c r="Q55" i="1" s="1"/>
  <c r="L50" i="17"/>
  <c r="AK50" i="17" s="1"/>
  <c r="G50" i="17"/>
  <c r="K50" i="17"/>
  <c r="AI50" i="17" s="1"/>
  <c r="H50" i="17"/>
  <c r="E50" i="17"/>
  <c r="F50" i="17" s="1"/>
  <c r="Q50" i="17" s="1"/>
  <c r="L63" i="1"/>
  <c r="AK63" i="1" s="1"/>
  <c r="G63" i="1"/>
  <c r="I63" i="1" s="1"/>
  <c r="S63" i="1" s="1"/>
  <c r="K63" i="1"/>
  <c r="AI63" i="1" s="1"/>
  <c r="E63" i="1"/>
  <c r="F63" i="1" s="1"/>
  <c r="Q63" i="1" s="1"/>
  <c r="H63" i="1"/>
  <c r="J63" i="1" s="1"/>
  <c r="Y63" i="1" s="1"/>
  <c r="H56" i="17"/>
  <c r="E56" i="17"/>
  <c r="F56" i="17" s="1"/>
  <c r="Q56" i="17" s="1"/>
  <c r="K56" i="17"/>
  <c r="AI56" i="17" s="1"/>
  <c r="L56" i="17"/>
  <c r="AK56" i="17" s="1"/>
  <c r="G56" i="17"/>
  <c r="H60" i="17"/>
  <c r="L60" i="17"/>
  <c r="AK60" i="17" s="1"/>
  <c r="E60" i="17"/>
  <c r="F60" i="17" s="1"/>
  <c r="Q60" i="17" s="1"/>
  <c r="G60" i="17"/>
  <c r="K60" i="17"/>
  <c r="AI60" i="17" s="1"/>
  <c r="E57" i="1"/>
  <c r="F57" i="1" s="1"/>
  <c r="Q57" i="1" s="1"/>
  <c r="H57" i="1"/>
  <c r="J57" i="1" s="1"/>
  <c r="Y57" i="1" s="1"/>
  <c r="G57" i="1"/>
  <c r="I57" i="1" s="1"/>
  <c r="S57" i="1" s="1"/>
  <c r="L57" i="1"/>
  <c r="AK57" i="1" s="1"/>
  <c r="K57" i="1"/>
  <c r="AI57" i="1" s="1"/>
  <c r="L51" i="17"/>
  <c r="AK51" i="17" s="1"/>
  <c r="H51" i="17"/>
  <c r="E51" i="17"/>
  <c r="F51" i="17" s="1"/>
  <c r="Q51" i="17" s="1"/>
  <c r="K51" i="17"/>
  <c r="AI51" i="17" s="1"/>
  <c r="G51" i="17"/>
  <c r="K54" i="17"/>
  <c r="AI54" i="17" s="1"/>
  <c r="H54" i="17"/>
  <c r="L54" i="17"/>
  <c r="AK54" i="17" s="1"/>
  <c r="E54" i="17"/>
  <c r="F54" i="17" s="1"/>
  <c r="Q54" i="17" s="1"/>
  <c r="G54" i="17"/>
  <c r="E66" i="1"/>
  <c r="F66" i="1" s="1"/>
  <c r="Q66" i="1" s="1"/>
  <c r="K66" i="1"/>
  <c r="AI66" i="1" s="1"/>
  <c r="G66" i="1"/>
  <c r="I66" i="1" s="1"/>
  <c r="S66" i="1" s="1"/>
  <c r="L66" i="1"/>
  <c r="AK66" i="1" s="1"/>
  <c r="H66" i="1"/>
  <c r="J66" i="1" s="1"/>
  <c r="Y66" i="1" s="1"/>
  <c r="K47" i="17"/>
  <c r="AI47" i="17" s="1"/>
  <c r="E47" i="17"/>
  <c r="F47" i="17" s="1"/>
  <c r="Q47" i="17" s="1"/>
  <c r="L47" i="17"/>
  <c r="AK47" i="17" s="1"/>
  <c r="H47" i="17"/>
  <c r="G47" i="17"/>
  <c r="G64" i="1"/>
  <c r="I64" i="1" s="1"/>
  <c r="S64" i="1" s="1"/>
  <c r="H64" i="1"/>
  <c r="J64" i="1" s="1"/>
  <c r="Y64" i="1" s="1"/>
  <c r="L64" i="1"/>
  <c r="AK64" i="1" s="1"/>
  <c r="K64" i="1"/>
  <c r="AI64" i="1" s="1"/>
  <c r="E64" i="1"/>
  <c r="F64" i="1" s="1"/>
  <c r="Q64" i="1" s="1"/>
  <c r="L55" i="17"/>
  <c r="AK55" i="17" s="1"/>
  <c r="K55" i="17"/>
  <c r="AI55" i="17" s="1"/>
  <c r="E55" i="17"/>
  <c r="F55" i="17" s="1"/>
  <c r="Q55" i="17" s="1"/>
  <c r="H55" i="17"/>
  <c r="G55" i="17"/>
  <c r="G50" i="1"/>
  <c r="I50" i="1" s="1"/>
  <c r="S50" i="1" s="1"/>
  <c r="K50" i="1"/>
  <c r="AI50" i="1" s="1"/>
  <c r="E50" i="1"/>
  <c r="F50" i="1" s="1"/>
  <c r="Q50" i="1" s="1"/>
  <c r="H50" i="1"/>
  <c r="J50" i="1" s="1"/>
  <c r="Y50" i="1" s="1"/>
  <c r="L50" i="1"/>
  <c r="AK50" i="1" s="1"/>
  <c r="E65" i="17"/>
  <c r="F65" i="17" s="1"/>
  <c r="Q65" i="17" s="1"/>
  <c r="L65" i="17"/>
  <c r="AK65" i="17" s="1"/>
  <c r="K65" i="17"/>
  <c r="AI65" i="17" s="1"/>
  <c r="G65" i="17"/>
  <c r="H65" i="17"/>
  <c r="E49" i="1"/>
  <c r="F49" i="1" s="1"/>
  <c r="Q49" i="1" s="1"/>
  <c r="H49" i="1"/>
  <c r="J49" i="1" s="1"/>
  <c r="Y49" i="1" s="1"/>
  <c r="K49" i="1"/>
  <c r="AI49" i="1" s="1"/>
  <c r="L49" i="1"/>
  <c r="AK49" i="1" s="1"/>
  <c r="G49" i="1"/>
  <c r="I49" i="1" s="1"/>
  <c r="S49" i="1" s="1"/>
  <c r="K59" i="17"/>
  <c r="AI59" i="17" s="1"/>
  <c r="G59" i="17"/>
  <c r="L59" i="17"/>
  <c r="AK59" i="17" s="1"/>
  <c r="H59" i="17"/>
  <c r="E59" i="17"/>
  <c r="F59" i="17" s="1"/>
  <c r="Q59" i="17" s="1"/>
  <c r="G58" i="1"/>
  <c r="I58" i="1" s="1"/>
  <c r="S58" i="1" s="1"/>
  <c r="E58" i="1"/>
  <c r="F58" i="1" s="1"/>
  <c r="Q58" i="1" s="1"/>
  <c r="L58" i="1"/>
  <c r="AK58" i="1" s="1"/>
  <c r="K58" i="1"/>
  <c r="AI58" i="1" s="1"/>
  <c r="H58" i="1"/>
  <c r="J58" i="1" s="1"/>
  <c r="Y58" i="1" s="1"/>
  <c r="H46" i="17"/>
  <c r="G46" i="17"/>
  <c r="L46" i="17"/>
  <c r="AK46" i="17" s="1"/>
  <c r="K46" i="17"/>
  <c r="AI46" i="17" s="1"/>
  <c r="E46" i="17"/>
  <c r="F46" i="17" s="1"/>
  <c r="Q46" i="17" s="1"/>
  <c r="E45" i="17"/>
  <c r="F45" i="17" s="1"/>
  <c r="Q45" i="17" s="1"/>
  <c r="H45" i="17"/>
  <c r="G45" i="17"/>
  <c r="L45" i="17"/>
  <c r="AK45" i="17" s="1"/>
  <c r="K45" i="17"/>
  <c r="AI45" i="17" s="1"/>
  <c r="E48" i="17"/>
  <c r="F48" i="17" s="1"/>
  <c r="Q48" i="17" s="1"/>
  <c r="K48" i="17"/>
  <c r="AI48" i="17" s="1"/>
  <c r="G48" i="17"/>
  <c r="L48" i="17"/>
  <c r="AK48" i="17" s="1"/>
  <c r="H48" i="17"/>
  <c r="G45" i="1"/>
  <c r="I45" i="1" s="1"/>
  <c r="S45" i="1" s="1"/>
  <c r="E45" i="1"/>
  <c r="F45" i="1" s="1"/>
  <c r="Q45" i="1" s="1"/>
  <c r="H45" i="1"/>
  <c r="J45" i="1" s="1"/>
  <c r="Y45" i="1" s="1"/>
  <c r="K45" i="1"/>
  <c r="AI45" i="1" s="1"/>
  <c r="L45" i="1"/>
  <c r="AK45" i="1" s="1"/>
  <c r="G68" i="17"/>
  <c r="L68" i="17"/>
  <c r="AK68" i="17" s="1"/>
  <c r="K68" i="17"/>
  <c r="AI68" i="17" s="1"/>
  <c r="H68" i="17"/>
  <c r="E68" i="17"/>
  <c r="F68" i="17" s="1"/>
  <c r="Q68" i="17" s="1"/>
  <c r="L62" i="1"/>
  <c r="AK62" i="1" s="1"/>
  <c r="G62" i="1"/>
  <c r="I62" i="1" s="1"/>
  <c r="S62" i="1" s="1"/>
  <c r="K62" i="1"/>
  <c r="AI62" i="1" s="1"/>
  <c r="H62" i="1"/>
  <c r="J62" i="1" s="1"/>
  <c r="Y62" i="1" s="1"/>
  <c r="E62" i="1"/>
  <c r="F62" i="1" s="1"/>
  <c r="Q62" i="1" s="1"/>
  <c r="K53" i="17"/>
  <c r="AI53" i="17" s="1"/>
  <c r="H53" i="17"/>
  <c r="L53" i="17"/>
  <c r="AK53" i="17" s="1"/>
  <c r="G53" i="17"/>
  <c r="E53" i="17"/>
  <c r="F53" i="17" s="1"/>
  <c r="Q53" i="17" s="1"/>
  <c r="K58" i="17"/>
  <c r="AI58" i="17" s="1"/>
  <c r="L58" i="17"/>
  <c r="AK58" i="17" s="1"/>
  <c r="H58" i="17"/>
  <c r="E58" i="17"/>
  <c r="F58" i="17" s="1"/>
  <c r="Q58" i="17" s="1"/>
  <c r="G58" i="17"/>
  <c r="H60" i="1"/>
  <c r="J60" i="1" s="1"/>
  <c r="Y60" i="1" s="1"/>
  <c r="K60" i="1"/>
  <c r="AI60" i="1" s="1"/>
  <c r="G60" i="1"/>
  <c r="I60" i="1" s="1"/>
  <c r="S60" i="1" s="1"/>
  <c r="E60" i="1"/>
  <c r="F60" i="1" s="1"/>
  <c r="Q60" i="1" s="1"/>
  <c r="L60" i="1"/>
  <c r="AK60" i="1" s="1"/>
  <c r="G46" i="1"/>
  <c r="I46" i="1" s="1"/>
  <c r="S46" i="1" s="1"/>
  <c r="E46" i="1"/>
  <c r="F46" i="1" s="1"/>
  <c r="Q46" i="1" s="1"/>
  <c r="H46" i="1"/>
  <c r="J46" i="1" s="1"/>
  <c r="Y46" i="1" s="1"/>
  <c r="L46" i="1"/>
  <c r="AK46" i="1" s="1"/>
  <c r="K46" i="1"/>
  <c r="AI46" i="1" s="1"/>
  <c r="G65" i="1"/>
  <c r="I65" i="1" s="1"/>
  <c r="S65" i="1" s="1"/>
  <c r="H65" i="1"/>
  <c r="J65" i="1" s="1"/>
  <c r="Y65" i="1" s="1"/>
  <c r="L65" i="1"/>
  <c r="AK65" i="1" s="1"/>
  <c r="K65" i="1"/>
  <c r="AI65" i="1" s="1"/>
  <c r="E65" i="1"/>
  <c r="F65" i="1" s="1"/>
  <c r="Q65" i="1" s="1"/>
  <c r="L49" i="17"/>
  <c r="AK49" i="17" s="1"/>
  <c r="K49" i="17"/>
  <c r="AI49" i="17" s="1"/>
  <c r="E49" i="17"/>
  <c r="F49" i="17" s="1"/>
  <c r="Q49" i="17" s="1"/>
  <c r="G49" i="17"/>
  <c r="H49" i="17"/>
  <c r="K59" i="1"/>
  <c r="AI59" i="1" s="1"/>
  <c r="G59" i="1"/>
  <c r="I59" i="1" s="1"/>
  <c r="S59" i="1" s="1"/>
  <c r="E59" i="1"/>
  <c r="F59" i="1" s="1"/>
  <c r="Q59" i="1" s="1"/>
  <c r="H59" i="1"/>
  <c r="J59" i="1" s="1"/>
  <c r="Y59" i="1" s="1"/>
  <c r="L59" i="1"/>
  <c r="AK59" i="1" s="1"/>
  <c r="H331" i="14"/>
  <c r="N331" i="14" s="1"/>
  <c r="E331" i="14"/>
  <c r="F332" i="14"/>
  <c r="D6" i="20"/>
  <c r="H5" i="20" l="1"/>
  <c r="J49" i="17"/>
  <c r="Y49" i="17" s="1"/>
  <c r="J68" i="17"/>
  <c r="Y68" i="17" s="1"/>
  <c r="I45" i="17"/>
  <c r="S45" i="17" s="1"/>
  <c r="I46" i="17"/>
  <c r="S46" i="17" s="1"/>
  <c r="J59" i="17"/>
  <c r="Y59" i="17" s="1"/>
  <c r="I59" i="17"/>
  <c r="S59" i="17" s="1"/>
  <c r="J65" i="17"/>
  <c r="Y65" i="17" s="1"/>
  <c r="I55" i="17"/>
  <c r="S55" i="17" s="1"/>
  <c r="I47" i="17"/>
  <c r="S47" i="17" s="1"/>
  <c r="I54" i="17"/>
  <c r="S54" i="17" s="1"/>
  <c r="I51" i="17"/>
  <c r="S51" i="17" s="1"/>
  <c r="I60" i="17"/>
  <c r="S60" i="17" s="1"/>
  <c r="I56" i="17"/>
  <c r="S56" i="17" s="1"/>
  <c r="J56" i="17"/>
  <c r="Y56" i="17" s="1"/>
  <c r="J67" i="17"/>
  <c r="Y67" i="17" s="1"/>
  <c r="J61" i="17"/>
  <c r="Y61" i="17" s="1"/>
  <c r="I57" i="17"/>
  <c r="S57" i="17" s="1"/>
  <c r="I49" i="17"/>
  <c r="S49" i="17" s="1"/>
  <c r="I58" i="17"/>
  <c r="S58" i="17" s="1"/>
  <c r="J58" i="17"/>
  <c r="Y58" i="17" s="1"/>
  <c r="I53" i="17"/>
  <c r="S53" i="17" s="1"/>
  <c r="J53" i="17"/>
  <c r="Y53" i="17" s="1"/>
  <c r="I68" i="17"/>
  <c r="S68" i="17" s="1"/>
  <c r="J48" i="17"/>
  <c r="Y48" i="17" s="1"/>
  <c r="I48" i="17"/>
  <c r="S48" i="17" s="1"/>
  <c r="J45" i="17"/>
  <c r="Y45" i="17" s="1"/>
  <c r="J46" i="17"/>
  <c r="Y46" i="17" s="1"/>
  <c r="I65" i="17"/>
  <c r="S65" i="17" s="1"/>
  <c r="J55" i="17"/>
  <c r="Y55" i="17" s="1"/>
  <c r="J47" i="17"/>
  <c r="Y47" i="17" s="1"/>
  <c r="J54" i="17"/>
  <c r="Y54" i="17" s="1"/>
  <c r="J51" i="17"/>
  <c r="Y51" i="17" s="1"/>
  <c r="J60" i="17"/>
  <c r="Y60" i="17" s="1"/>
  <c r="J50" i="17"/>
  <c r="Y50" i="17" s="1"/>
  <c r="I50" i="17"/>
  <c r="S50" i="17" s="1"/>
  <c r="J64" i="17"/>
  <c r="Y64" i="17" s="1"/>
  <c r="I64" i="17"/>
  <c r="S64" i="17" s="1"/>
  <c r="I67" i="17"/>
  <c r="S67" i="17" s="1"/>
  <c r="J66" i="17"/>
  <c r="Y66" i="17" s="1"/>
  <c r="I66" i="17"/>
  <c r="S66" i="17" s="1"/>
  <c r="I61" i="17"/>
  <c r="S61" i="17" s="1"/>
  <c r="I62" i="17"/>
  <c r="S62" i="17" s="1"/>
  <c r="J62" i="17"/>
  <c r="Y62" i="17" s="1"/>
  <c r="J63" i="17"/>
  <c r="Y63" i="17" s="1"/>
  <c r="I63" i="17"/>
  <c r="S63" i="17" s="1"/>
  <c r="I52" i="17"/>
  <c r="S52" i="17" s="1"/>
  <c r="J52" i="17"/>
  <c r="Y52" i="17" s="1"/>
  <c r="J57" i="17"/>
  <c r="Y57" i="17" s="1"/>
  <c r="F333" i="14"/>
  <c r="H332" i="14"/>
  <c r="N332" i="14" s="1"/>
  <c r="E332" i="14"/>
  <c r="E333" i="14" l="1"/>
  <c r="F334" i="14"/>
  <c r="H333" i="14"/>
  <c r="N333" i="14" s="1"/>
  <c r="H334" i="14" l="1"/>
  <c r="N334" i="14" s="1"/>
  <c r="E334" i="14"/>
  <c r="F335" i="14"/>
  <c r="E335" i="14" l="1"/>
  <c r="F336" i="14"/>
  <c r="H335" i="14"/>
  <c r="N335" i="14" s="1"/>
  <c r="H336" i="14" l="1"/>
  <c r="N336" i="14" s="1"/>
  <c r="E336" i="14"/>
  <c r="F337" i="14"/>
  <c r="F338" i="14" l="1"/>
  <c r="H337" i="14"/>
  <c r="N337" i="14" s="1"/>
  <c r="E337" i="14"/>
  <c r="E338" i="14" l="1"/>
  <c r="F339" i="14"/>
  <c r="H338" i="14"/>
  <c r="N338" i="14" s="1"/>
  <c r="H339" i="14" l="1"/>
  <c r="N339" i="14" s="1"/>
  <c r="E339" i="14"/>
  <c r="F340" i="14"/>
  <c r="F341" i="14" l="1"/>
  <c r="H340" i="14"/>
  <c r="N340" i="14" s="1"/>
  <c r="E340" i="14"/>
  <c r="E341" i="14" l="1"/>
  <c r="F342" i="14"/>
  <c r="H341" i="14"/>
  <c r="N341" i="14" s="1"/>
  <c r="H342" i="14" l="1"/>
  <c r="N342" i="14" s="1"/>
  <c r="F343" i="14"/>
  <c r="E342" i="14"/>
  <c r="E343" i="14" l="1"/>
  <c r="F344" i="14"/>
  <c r="H343" i="14"/>
  <c r="N343" i="14" s="1"/>
  <c r="H344" i="14" l="1"/>
  <c r="N344" i="14" s="1"/>
  <c r="E344" i="14"/>
  <c r="F345" i="14"/>
  <c r="F346" i="14" l="1"/>
  <c r="H345" i="14"/>
  <c r="N345" i="14" s="1"/>
  <c r="E345" i="14"/>
  <c r="E346" i="14" l="1"/>
  <c r="F347" i="14"/>
  <c r="H346" i="14"/>
  <c r="N346" i="14" s="1"/>
  <c r="H347" i="14" l="1"/>
  <c r="N347" i="14" s="1"/>
  <c r="E347" i="14"/>
  <c r="F348" i="14"/>
  <c r="F349" i="14" l="1"/>
  <c r="H348" i="14"/>
  <c r="N348" i="14" s="1"/>
  <c r="E348" i="14"/>
  <c r="H349" i="14" l="1"/>
  <c r="N349" i="14" s="1"/>
  <c r="F350" i="14"/>
  <c r="E349" i="14"/>
  <c r="H350" i="14" l="1"/>
  <c r="N350" i="14" s="1"/>
  <c r="F351" i="14"/>
  <c r="E350" i="14"/>
  <c r="F352" i="14" l="1"/>
  <c r="E351" i="14"/>
  <c r="H351" i="14"/>
  <c r="N351" i="14" s="1"/>
  <c r="F353" i="14" l="1"/>
  <c r="E352" i="14"/>
  <c r="H352" i="14"/>
  <c r="N352" i="14" s="1"/>
  <c r="E353" i="14" l="1"/>
  <c r="H353" i="14"/>
  <c r="N353" i="14" s="1"/>
  <c r="F354" i="14"/>
  <c r="E354" i="14" l="1"/>
  <c r="H354" i="14"/>
  <c r="N354" i="14" s="1"/>
  <c r="F355" i="14"/>
  <c r="H355" i="14" l="1"/>
  <c r="N355" i="14" s="1"/>
  <c r="E355" i="14"/>
  <c r="F356" i="14"/>
  <c r="F357" i="14" l="1"/>
  <c r="H356" i="14"/>
  <c r="N356" i="14" s="1"/>
  <c r="E356" i="14"/>
  <c r="H357" i="14" l="1"/>
  <c r="N357" i="14" s="1"/>
  <c r="E357" i="14"/>
  <c r="F358" i="14"/>
  <c r="H358" i="14" l="1"/>
  <c r="N358" i="14" s="1"/>
  <c r="F359" i="14"/>
  <c r="E358" i="14"/>
  <c r="H359" i="14" l="1"/>
  <c r="N359" i="14" s="1"/>
  <c r="F360" i="14"/>
  <c r="E359" i="14"/>
  <c r="H360" i="14" l="1"/>
  <c r="N360" i="14" s="1"/>
  <c r="F361" i="14"/>
  <c r="E360" i="14"/>
  <c r="H361" i="14" l="1"/>
  <c r="N361" i="14" s="1"/>
  <c r="F362" i="14"/>
  <c r="E361" i="14"/>
  <c r="E362" i="14" l="1"/>
  <c r="H362" i="14"/>
  <c r="N362" i="14" s="1"/>
  <c r="F363" i="14"/>
  <c r="H363" i="14" l="1"/>
  <c r="N363" i="14" s="1"/>
  <c r="F364" i="14"/>
  <c r="E363" i="14"/>
  <c r="F365" i="14" l="1"/>
  <c r="E364" i="14"/>
  <c r="H364" i="14"/>
  <c r="N364" i="14" s="1"/>
  <c r="E365" i="14" l="1"/>
  <c r="H365" i="14"/>
  <c r="N365" i="14" s="1"/>
  <c r="F366" i="14"/>
  <c r="H366" i="14" l="1"/>
  <c r="N366" i="14" s="1"/>
  <c r="E366" i="14"/>
  <c r="F367" i="14"/>
  <c r="F368" i="14" l="1"/>
  <c r="H367" i="14"/>
  <c r="N367" i="14" s="1"/>
  <c r="E367" i="14"/>
  <c r="F369" i="14" l="1"/>
  <c r="H368" i="14"/>
  <c r="N368" i="14" s="1"/>
  <c r="E368" i="14"/>
  <c r="F370" i="14" l="1"/>
  <c r="H369" i="14"/>
  <c r="N369" i="14" s="1"/>
  <c r="E369" i="14"/>
  <c r="E370" i="14" l="1"/>
  <c r="F371" i="14"/>
  <c r="H370" i="14"/>
  <c r="N370" i="14" s="1"/>
  <c r="H371" i="14" l="1"/>
  <c r="N371" i="14" s="1"/>
  <c r="E371" i="14"/>
  <c r="F372" i="14"/>
  <c r="F373" i="14" l="1"/>
  <c r="H372" i="14"/>
  <c r="N372" i="14" s="1"/>
  <c r="E372" i="14"/>
  <c r="E373" i="14" l="1"/>
  <c r="F374" i="14"/>
  <c r="H373" i="14"/>
  <c r="N373" i="14" s="1"/>
  <c r="H374" i="14" l="1"/>
  <c r="N374" i="14" s="1"/>
  <c r="E374" i="14"/>
  <c r="F375" i="14"/>
  <c r="F376" i="14" l="1"/>
  <c r="H375" i="14"/>
  <c r="N375" i="14" s="1"/>
  <c r="E375" i="14"/>
  <c r="E376" i="14" l="1"/>
  <c r="F377" i="14"/>
  <c r="H376" i="14"/>
  <c r="N376" i="14" s="1"/>
  <c r="H377" i="14" l="1"/>
  <c r="N377" i="14" s="1"/>
  <c r="F378" i="14"/>
  <c r="E377" i="14"/>
  <c r="E378" i="14" l="1"/>
  <c r="F379" i="14"/>
  <c r="H378" i="14"/>
  <c r="N378" i="14" s="1"/>
  <c r="H379" i="14" l="1"/>
  <c r="N379" i="14" s="1"/>
  <c r="E379" i="14"/>
  <c r="F380" i="14"/>
  <c r="F381" i="14" l="1"/>
  <c r="H380" i="14"/>
  <c r="N380" i="14" s="1"/>
  <c r="E380" i="14"/>
  <c r="E381" i="14" l="1"/>
  <c r="F382" i="14"/>
  <c r="H381" i="14"/>
  <c r="N381" i="14" s="1"/>
  <c r="H382" i="14" l="1"/>
  <c r="N382" i="14" s="1"/>
  <c r="E382" i="14"/>
  <c r="F383" i="14"/>
  <c r="F384" i="14" l="1"/>
  <c r="H383" i="14"/>
  <c r="N383" i="14" s="1"/>
  <c r="E383" i="14"/>
  <c r="E384" i="14" l="1"/>
  <c r="F385" i="14"/>
  <c r="H384" i="14"/>
  <c r="N384" i="14" s="1"/>
  <c r="H385" i="14" l="1"/>
  <c r="N385" i="14" s="1"/>
  <c r="F386" i="14"/>
  <c r="E385" i="14"/>
  <c r="E386" i="14" l="1"/>
  <c r="F387" i="14"/>
  <c r="H386" i="14"/>
  <c r="N386" i="14" s="1"/>
  <c r="H387" i="14" l="1"/>
  <c r="N387" i="14" s="1"/>
  <c r="E387" i="14"/>
  <c r="F388" i="14"/>
  <c r="F389" i="14" l="1"/>
  <c r="H388" i="14"/>
  <c r="N388" i="14" s="1"/>
  <c r="E388" i="14"/>
  <c r="E389" i="14" l="1"/>
  <c r="F390" i="14"/>
  <c r="H389" i="14"/>
  <c r="N389" i="14" s="1"/>
  <c r="H390" i="14" l="1"/>
  <c r="N390" i="14" s="1"/>
  <c r="E390" i="14"/>
  <c r="F391" i="14"/>
  <c r="F392" i="14" l="1"/>
  <c r="H391" i="14"/>
  <c r="N391" i="14" s="1"/>
  <c r="E391" i="14"/>
  <c r="E392" i="14" l="1"/>
  <c r="F393" i="14"/>
  <c r="H392" i="14"/>
  <c r="N392" i="14" s="1"/>
  <c r="H393" i="14" l="1"/>
  <c r="N393" i="14" s="1"/>
  <c r="F394" i="14"/>
  <c r="E393" i="14"/>
  <c r="E394" i="14" l="1"/>
  <c r="F395" i="14"/>
  <c r="H394" i="14"/>
  <c r="N394" i="14" s="1"/>
  <c r="H395" i="14" l="1"/>
  <c r="N395" i="14" s="1"/>
  <c r="E395" i="14"/>
  <c r="F396" i="14"/>
  <c r="H396" i="14" l="1"/>
  <c r="N396" i="14" s="1"/>
  <c r="F397" i="14"/>
  <c r="E396" i="14"/>
  <c r="H397" i="14" l="1"/>
  <c r="N397" i="14" s="1"/>
  <c r="F398" i="14"/>
  <c r="E397" i="14"/>
  <c r="H398" i="14" l="1"/>
  <c r="N398" i="14" s="1"/>
  <c r="F399" i="14"/>
  <c r="E398" i="14"/>
  <c r="H399" i="14" l="1"/>
  <c r="N399" i="14" s="1"/>
  <c r="F400" i="14"/>
  <c r="E399" i="14"/>
  <c r="F401" i="14" l="1"/>
  <c r="E400" i="14"/>
  <c r="H400" i="14"/>
  <c r="N400" i="14" s="1"/>
  <c r="E401" i="14" l="1"/>
  <c r="F402" i="14"/>
  <c r="H401" i="14"/>
  <c r="N401" i="14" s="1"/>
  <c r="F403" i="14" l="1"/>
  <c r="H402" i="14"/>
  <c r="N402" i="14" s="1"/>
  <c r="E402" i="14"/>
  <c r="F404" i="14" l="1"/>
  <c r="E403" i="14"/>
  <c r="H403" i="14"/>
  <c r="N403" i="14" s="1"/>
  <c r="E404" i="14" l="1"/>
  <c r="F405" i="14"/>
  <c r="H404" i="14"/>
  <c r="N404" i="14" s="1"/>
  <c r="H405" i="14" l="1"/>
  <c r="N405" i="14" s="1"/>
  <c r="E405" i="14"/>
  <c r="F406" i="14"/>
  <c r="F407" i="14" l="1"/>
  <c r="E406" i="14"/>
  <c r="H406" i="14"/>
  <c r="N406" i="14" s="1"/>
  <c r="H407" i="14" l="1"/>
  <c r="N407" i="14" s="1"/>
  <c r="E407" i="14"/>
  <c r="F408" i="14"/>
  <c r="H408" i="14" l="1"/>
  <c r="N408" i="14" s="1"/>
  <c r="F409" i="14"/>
  <c r="E408" i="14"/>
  <c r="H409" i="14" l="1"/>
  <c r="N409" i="14" s="1"/>
  <c r="F410" i="14"/>
  <c r="E409" i="14"/>
  <c r="H410" i="14" l="1"/>
  <c r="N410" i="14" s="1"/>
  <c r="F411" i="14"/>
  <c r="E410" i="14"/>
  <c r="H411" i="14" l="1"/>
  <c r="N411" i="14" s="1"/>
  <c r="F412" i="14"/>
  <c r="E411" i="14"/>
  <c r="E412" i="14" l="1"/>
  <c r="H412" i="14"/>
  <c r="N412" i="14" s="1"/>
  <c r="F413" i="14"/>
  <c r="H413" i="14" l="1"/>
  <c r="N413" i="14" s="1"/>
  <c r="F414" i="14"/>
  <c r="E413" i="14"/>
  <c r="F415" i="14" l="1"/>
  <c r="H414" i="14"/>
  <c r="N414" i="14" s="1"/>
  <c r="E414" i="14"/>
  <c r="AM33" i="1"/>
  <c r="AM31" i="1" l="1"/>
  <c r="AX33" i="1"/>
  <c r="AV33" i="1"/>
  <c r="AZ33" i="1"/>
  <c r="AR33" i="1"/>
  <c r="AS33" i="1"/>
  <c r="AT33" i="1"/>
  <c r="AW33" i="1"/>
  <c r="AQ33" i="1"/>
  <c r="AO33" i="1"/>
  <c r="AY33" i="1"/>
  <c r="AP33" i="1"/>
  <c r="AU33" i="1"/>
  <c r="H415" i="14"/>
  <c r="N415" i="14" s="1"/>
  <c r="F416" i="14"/>
  <c r="E415" i="14"/>
  <c r="AZ37" i="1"/>
  <c r="AS35" i="1"/>
  <c r="AR35" i="1"/>
  <c r="AT37" i="1"/>
  <c r="AX35" i="1"/>
  <c r="AO37" i="1"/>
  <c r="AO35" i="1"/>
  <c r="AU35" i="1"/>
  <c r="AV35" i="1"/>
  <c r="AV37" i="1"/>
  <c r="AY37" i="1"/>
  <c r="AM35" i="1"/>
  <c r="AQ35" i="1"/>
  <c r="AP37" i="1"/>
  <c r="AQ37" i="1"/>
  <c r="AP35" i="1"/>
  <c r="AU37" i="1"/>
  <c r="AZ35" i="1"/>
  <c r="AY35" i="1"/>
  <c r="AS37" i="1"/>
  <c r="AT35" i="1"/>
  <c r="AR37" i="1"/>
  <c r="AW37" i="1"/>
  <c r="AX37" i="1"/>
  <c r="AW35" i="1"/>
  <c r="F417" i="14" l="1"/>
  <c r="E416" i="14"/>
  <c r="H416" i="14"/>
  <c r="N416" i="14" s="1"/>
  <c r="AY34" i="17" l="1"/>
  <c r="AS34" i="17"/>
  <c r="AZ34" i="17"/>
  <c r="AU34" i="17"/>
  <c r="AW34" i="17"/>
  <c r="AX34" i="17"/>
  <c r="AV34" i="17"/>
  <c r="AQ34" i="17"/>
  <c r="AS36" i="17"/>
  <c r="AW36" i="17"/>
  <c r="AZ36" i="17"/>
  <c r="AY36" i="17"/>
  <c r="AX36" i="17"/>
  <c r="AQ36" i="17"/>
  <c r="AU36" i="17"/>
  <c r="AV36" i="17"/>
  <c r="AQ38" i="17"/>
  <c r="AX38" i="17"/>
  <c r="AV38" i="17"/>
  <c r="AU38" i="17"/>
  <c r="AW38" i="17"/>
  <c r="AZ38" i="17"/>
  <c r="AS38" i="17"/>
  <c r="AY38" i="17"/>
  <c r="AQ40" i="17"/>
  <c r="AW40" i="17"/>
  <c r="AY40" i="17"/>
  <c r="AX40" i="17"/>
  <c r="AZ40" i="17"/>
  <c r="AS40" i="17"/>
  <c r="AV40" i="17"/>
  <c r="AU40" i="17"/>
  <c r="AX42" i="17"/>
  <c r="AU42" i="17"/>
  <c r="AZ42" i="17"/>
  <c r="AS42" i="17"/>
  <c r="AV42" i="17"/>
  <c r="AQ42" i="17"/>
  <c r="AY42" i="17"/>
  <c r="AW42" i="17"/>
  <c r="AW46" i="17"/>
  <c r="AY46" i="17"/>
  <c r="AQ44" i="17"/>
  <c r="AY48" i="17"/>
  <c r="AY44" i="17"/>
  <c r="AZ46" i="17"/>
  <c r="AS48" i="17"/>
  <c r="AW48" i="17"/>
  <c r="AS44" i="17"/>
  <c r="AU46" i="17"/>
  <c r="AZ44" i="17"/>
  <c r="AV44" i="17"/>
  <c r="AU44" i="17"/>
  <c r="AV48" i="17"/>
  <c r="AS46" i="17"/>
  <c r="AV46" i="17"/>
  <c r="AU48" i="17"/>
  <c r="AQ48" i="17"/>
  <c r="AX46" i="17"/>
  <c r="AZ48" i="17"/>
  <c r="AX44" i="17"/>
  <c r="AQ46" i="17"/>
  <c r="AW44" i="17"/>
  <c r="AX48" i="17"/>
  <c r="AM23" i="1"/>
  <c r="AT23" i="1"/>
  <c r="AY23" i="1"/>
  <c r="AM25" i="1"/>
  <c r="AW23" i="1"/>
  <c r="AV23" i="1"/>
  <c r="AQ23" i="1"/>
  <c r="AS23" i="1"/>
  <c r="AR23" i="1"/>
  <c r="AP23" i="1"/>
  <c r="AO23" i="1"/>
  <c r="AX23" i="1"/>
  <c r="AZ23" i="1"/>
  <c r="AU23" i="1"/>
  <c r="AV25" i="1"/>
  <c r="AR25" i="1"/>
  <c r="AW25" i="1"/>
  <c r="AO25" i="1"/>
  <c r="AX25" i="1"/>
  <c r="AP25" i="1"/>
  <c r="AS25" i="1"/>
  <c r="AU25" i="1"/>
  <c r="AT25" i="1"/>
  <c r="AQ25" i="1"/>
  <c r="AZ25" i="1"/>
  <c r="AY25" i="1"/>
  <c r="AM27" i="1"/>
  <c r="AS27" i="1"/>
  <c r="AZ27" i="1"/>
  <c r="AV27" i="1"/>
  <c r="AW27" i="1"/>
  <c r="AX27" i="1"/>
  <c r="AO27" i="1"/>
  <c r="AU27" i="1"/>
  <c r="AY27" i="1"/>
  <c r="AT27" i="1"/>
  <c r="AR27" i="1"/>
  <c r="AQ27" i="1"/>
  <c r="AM29" i="1"/>
  <c r="AP27" i="1"/>
  <c r="AV29" i="1"/>
  <c r="AW29" i="1"/>
  <c r="AX29" i="1"/>
  <c r="AS29" i="1"/>
  <c r="AR29" i="1"/>
  <c r="AQ29" i="1"/>
  <c r="AO29" i="1"/>
  <c r="AZ29" i="1"/>
  <c r="AT29" i="1"/>
  <c r="AP29" i="1"/>
  <c r="AY29" i="1"/>
  <c r="AU29" i="1"/>
  <c r="AX31" i="1"/>
  <c r="AQ31" i="1"/>
  <c r="AW31" i="1"/>
  <c r="AS31" i="1"/>
  <c r="AY31" i="1"/>
  <c r="AP31" i="1"/>
  <c r="AZ31" i="1"/>
  <c r="AV31" i="1"/>
  <c r="AR31" i="1"/>
  <c r="AT31" i="1"/>
  <c r="AO31" i="1"/>
  <c r="AU31" i="1"/>
  <c r="E417" i="14"/>
  <c r="F418" i="14"/>
  <c r="H417" i="14"/>
  <c r="N417" i="14" s="1"/>
  <c r="AM37" i="1"/>
  <c r="E418" i="14" l="1"/>
  <c r="F419" i="14"/>
  <c r="H418" i="14"/>
  <c r="N418" i="14" s="1"/>
  <c r="E419" i="14" l="1"/>
  <c r="H419" i="14"/>
  <c r="N419" i="14" s="1"/>
  <c r="F420" i="14"/>
  <c r="E420" i="14" l="1"/>
  <c r="F421" i="14"/>
  <c r="H420" i="14"/>
  <c r="N420" i="14" s="1"/>
  <c r="H421" i="14" l="1"/>
  <c r="N421" i="14" s="1"/>
  <c r="E421" i="14"/>
  <c r="F422" i="14"/>
  <c r="F423" i="14" l="1"/>
  <c r="H422" i="14"/>
  <c r="N422" i="14" s="1"/>
  <c r="E422" i="14"/>
  <c r="E423" i="14" l="1"/>
  <c r="F424" i="14"/>
  <c r="H423" i="14"/>
  <c r="N423" i="14" s="1"/>
  <c r="H424" i="14" l="1"/>
  <c r="N424" i="14" s="1"/>
  <c r="E424" i="14"/>
  <c r="F425" i="14"/>
  <c r="F426" i="14" l="1"/>
  <c r="H425" i="14"/>
  <c r="N425" i="14" s="1"/>
  <c r="E425" i="14"/>
  <c r="E426" i="14" l="1"/>
  <c r="F427" i="14"/>
  <c r="H426" i="14"/>
  <c r="N426" i="14" s="1"/>
  <c r="H427" i="14" l="1"/>
  <c r="N427" i="14" s="1"/>
  <c r="E427" i="14"/>
  <c r="F428" i="14"/>
  <c r="E428" i="14" l="1"/>
  <c r="F429" i="14"/>
  <c r="H428" i="14"/>
  <c r="N428" i="14" s="1"/>
  <c r="H429" i="14" l="1"/>
  <c r="N429" i="14" s="1"/>
  <c r="E429" i="14"/>
  <c r="F430" i="14"/>
  <c r="F431" i="14" l="1"/>
  <c r="H430" i="14"/>
  <c r="N430" i="14" s="1"/>
  <c r="E430" i="14"/>
  <c r="E431" i="14" l="1"/>
  <c r="F432" i="14"/>
  <c r="H431" i="14"/>
  <c r="N431" i="14" s="1"/>
  <c r="H432" i="14" l="1"/>
  <c r="N432" i="14" s="1"/>
  <c r="E432" i="14"/>
  <c r="F433" i="14"/>
  <c r="F434" i="14" l="1"/>
  <c r="H433" i="14"/>
  <c r="N433" i="14" s="1"/>
  <c r="E433" i="14"/>
  <c r="E434" i="14" l="1"/>
  <c r="F435" i="14"/>
  <c r="H434" i="14"/>
  <c r="N434" i="14" s="1"/>
  <c r="H435" i="14" l="1"/>
  <c r="N435" i="14" s="1"/>
  <c r="E435" i="14"/>
  <c r="F436" i="14"/>
  <c r="E436" i="14" l="1"/>
  <c r="F437" i="14"/>
  <c r="H436" i="14"/>
  <c r="N436" i="14" s="1"/>
  <c r="H437" i="14" l="1"/>
  <c r="N437" i="14" s="1"/>
  <c r="E437" i="14"/>
  <c r="F438" i="14"/>
  <c r="F439" i="14" l="1"/>
  <c r="H438" i="14"/>
  <c r="N438" i="14" s="1"/>
  <c r="E438" i="14"/>
  <c r="E439" i="14" l="1"/>
  <c r="F440" i="14"/>
  <c r="H439" i="14"/>
  <c r="N439" i="14" s="1"/>
  <c r="H440" i="14" l="1"/>
  <c r="N440" i="14" s="1"/>
  <c r="E440" i="14"/>
  <c r="F441" i="14"/>
  <c r="F442" i="14" l="1"/>
  <c r="H441" i="14"/>
  <c r="N441" i="14" s="1"/>
  <c r="E441" i="14"/>
  <c r="E442" i="14" l="1"/>
  <c r="F443" i="14"/>
  <c r="H442" i="14"/>
  <c r="N442" i="14" s="1"/>
  <c r="H443" i="14" l="1"/>
  <c r="N443" i="14" s="1"/>
  <c r="E443" i="14"/>
  <c r="F444" i="14"/>
  <c r="E444" i="14" l="1"/>
  <c r="F445" i="14"/>
  <c r="H444" i="14"/>
  <c r="N444" i="14" s="1"/>
  <c r="H445" i="14" l="1"/>
  <c r="N445" i="14" s="1"/>
  <c r="E445" i="14"/>
  <c r="F446" i="14"/>
  <c r="F447" i="14" l="1"/>
  <c r="H446" i="14"/>
  <c r="N446" i="14" s="1"/>
  <c r="E446" i="14"/>
  <c r="E447" i="14" l="1"/>
  <c r="F448" i="14"/>
  <c r="H447" i="14"/>
  <c r="N447" i="14" s="1"/>
  <c r="H448" i="14" l="1"/>
  <c r="N448" i="14" s="1"/>
  <c r="E448" i="14"/>
  <c r="F449" i="14"/>
  <c r="F450" i="14" l="1"/>
  <c r="H449" i="14"/>
  <c r="N449" i="14" s="1"/>
  <c r="E449" i="14"/>
  <c r="E450" i="14" l="1"/>
  <c r="F451" i="14"/>
  <c r="H450" i="14"/>
  <c r="N450" i="14" s="1"/>
  <c r="H451" i="14" l="1"/>
  <c r="N451" i="14" s="1"/>
  <c r="E451" i="14"/>
  <c r="F452" i="14"/>
  <c r="E452" i="14" l="1"/>
  <c r="F453" i="14"/>
  <c r="H452" i="14"/>
  <c r="N452" i="14" s="1"/>
  <c r="H453" i="14" l="1"/>
  <c r="N453" i="14" s="1"/>
  <c r="E453" i="14"/>
  <c r="F454" i="14"/>
  <c r="F455" i="14" l="1"/>
  <c r="H454" i="14"/>
  <c r="N454" i="14" s="1"/>
  <c r="E454" i="14"/>
  <c r="E455" i="14" l="1"/>
  <c r="F456" i="14"/>
  <c r="H455" i="14"/>
  <c r="N455" i="14" s="1"/>
  <c r="H456" i="14" l="1"/>
  <c r="N456" i="14" s="1"/>
  <c r="E456" i="14"/>
  <c r="F457" i="14"/>
  <c r="F458" i="14" l="1"/>
  <c r="H457" i="14"/>
  <c r="N457" i="14" s="1"/>
  <c r="E457" i="14"/>
  <c r="E458" i="14" l="1"/>
  <c r="F459" i="14"/>
  <c r="H458" i="14"/>
  <c r="N458" i="14" s="1"/>
  <c r="H459" i="14" l="1"/>
  <c r="N459" i="14" s="1"/>
  <c r="E459" i="14"/>
  <c r="F460" i="14"/>
  <c r="E460" i="14" l="1"/>
  <c r="F461" i="14"/>
  <c r="H460" i="14"/>
  <c r="N460" i="14" s="1"/>
  <c r="H461" i="14" l="1"/>
  <c r="N461" i="14" s="1"/>
  <c r="E461" i="14"/>
  <c r="F462" i="14"/>
  <c r="E462" i="14" l="1"/>
  <c r="H462" i="14"/>
  <c r="N462" i="14" s="1"/>
  <c r="F463" i="14"/>
  <c r="H463" i="14" l="1"/>
  <c r="N463" i="14" s="1"/>
  <c r="F464" i="14"/>
  <c r="E463" i="14"/>
  <c r="H464" i="14" l="1"/>
  <c r="N464" i="14" s="1"/>
  <c r="E464" i="14"/>
  <c r="F465" i="14"/>
  <c r="H465" i="14" l="1"/>
  <c r="N465" i="14" s="1"/>
  <c r="F466" i="14"/>
  <c r="E465" i="14"/>
  <c r="E466" i="14" l="1"/>
  <c r="H466" i="14"/>
  <c r="N466" i="14" s="1"/>
  <c r="F467" i="14"/>
  <c r="H467" i="14" l="1"/>
  <c r="N467" i="14" s="1"/>
  <c r="F468" i="14"/>
  <c r="E467" i="14"/>
  <c r="F469" i="14" l="1"/>
  <c r="H468" i="14"/>
  <c r="N468" i="14" s="1"/>
  <c r="E468" i="14"/>
  <c r="H469" i="14" l="1"/>
  <c r="N469" i="14" s="1"/>
  <c r="F470" i="14"/>
  <c r="E469" i="14"/>
  <c r="H470" i="14" l="1"/>
  <c r="N470" i="14" s="1"/>
  <c r="F471" i="14"/>
  <c r="E470" i="14"/>
  <c r="F472" i="14" l="1"/>
  <c r="E471" i="14"/>
  <c r="H471" i="14"/>
  <c r="N471" i="14" s="1"/>
  <c r="F473" i="14" l="1"/>
  <c r="E472" i="14"/>
  <c r="H472" i="14"/>
  <c r="N472" i="14" s="1"/>
  <c r="E473" i="14" l="1"/>
  <c r="H473" i="14"/>
  <c r="N473" i="14" s="1"/>
  <c r="F474" i="14"/>
  <c r="E474" i="14" l="1"/>
  <c r="H474" i="14"/>
  <c r="N474" i="14" s="1"/>
  <c r="F475" i="14"/>
  <c r="H475" i="14" l="1"/>
  <c r="N475" i="14" s="1"/>
  <c r="E475" i="14"/>
  <c r="F476" i="14"/>
  <c r="F477" i="14" l="1"/>
  <c r="H476" i="14"/>
  <c r="N476" i="14" s="1"/>
  <c r="E476" i="14"/>
  <c r="H477" i="14" l="1"/>
  <c r="N477" i="14" s="1"/>
  <c r="E477" i="14"/>
  <c r="F478" i="14"/>
  <c r="H478" i="14" l="1"/>
  <c r="N478" i="14" s="1"/>
  <c r="F479" i="14"/>
  <c r="E478" i="14"/>
  <c r="F480" i="14" l="1"/>
  <c r="H479" i="14"/>
  <c r="N479" i="14" s="1"/>
  <c r="E479" i="14"/>
  <c r="E480" i="14" l="1"/>
  <c r="F481" i="14"/>
  <c r="H480" i="14"/>
  <c r="N480" i="14" s="1"/>
  <c r="H481" i="14" l="1"/>
  <c r="N481" i="14" s="1"/>
  <c r="E481" i="14"/>
  <c r="F482" i="14"/>
  <c r="E482" i="14" l="1"/>
  <c r="F483" i="14"/>
  <c r="H482" i="14"/>
  <c r="N482" i="14" s="1"/>
  <c r="H483" i="14" l="1"/>
  <c r="N483" i="14" s="1"/>
  <c r="E483" i="14"/>
  <c r="F484" i="14"/>
  <c r="F485" i="14" l="1"/>
  <c r="H484" i="14"/>
  <c r="N484" i="14" s="1"/>
  <c r="E484" i="14"/>
  <c r="E485" i="14" l="1"/>
  <c r="F486" i="14"/>
  <c r="H485" i="14"/>
  <c r="N485" i="14" s="1"/>
  <c r="H486" i="14" l="1"/>
  <c r="N486" i="14" s="1"/>
  <c r="E486" i="14"/>
  <c r="F487" i="14"/>
  <c r="F488" i="14" l="1"/>
  <c r="H487" i="14"/>
  <c r="N487" i="14" s="1"/>
  <c r="E487" i="14"/>
  <c r="E488" i="14" l="1"/>
  <c r="F489" i="14"/>
  <c r="H488" i="14"/>
  <c r="N488" i="14" s="1"/>
  <c r="H489" i="14" l="1"/>
  <c r="N489" i="14" s="1"/>
  <c r="F490" i="14"/>
  <c r="E489" i="14"/>
  <c r="E490" i="14" l="1"/>
  <c r="F491" i="14"/>
  <c r="H490" i="14"/>
  <c r="N490" i="14" s="1"/>
  <c r="H491" i="14" l="1"/>
  <c r="N491" i="14" s="1"/>
  <c r="E491" i="14"/>
  <c r="F492" i="14"/>
  <c r="F493" i="14" l="1"/>
  <c r="H492" i="14"/>
  <c r="N492" i="14" s="1"/>
  <c r="E492" i="14"/>
  <c r="E493" i="14" l="1"/>
  <c r="F494" i="14"/>
  <c r="H493" i="14"/>
  <c r="N493" i="14" s="1"/>
  <c r="H494" i="14" l="1"/>
  <c r="N494" i="14" s="1"/>
  <c r="F495" i="14"/>
  <c r="E494" i="14"/>
  <c r="H495" i="14" l="1"/>
  <c r="N495" i="14" s="1"/>
  <c r="F496" i="14"/>
  <c r="E495" i="14"/>
  <c r="F497" i="14" l="1"/>
  <c r="E496" i="14"/>
  <c r="H496" i="14"/>
  <c r="N496" i="14" s="1"/>
  <c r="E497" i="14" l="1"/>
  <c r="F498" i="14"/>
  <c r="H497" i="14"/>
  <c r="N497" i="14" s="1"/>
  <c r="E498" i="14" l="1"/>
  <c r="H498" i="14"/>
  <c r="N498" i="14" s="1"/>
  <c r="F499" i="14"/>
  <c r="H499" i="14" l="1"/>
  <c r="N499" i="14" s="1"/>
  <c r="F500" i="14"/>
  <c r="E499" i="14"/>
  <c r="H500" i="14" l="1"/>
  <c r="N500" i="14" s="1"/>
  <c r="F501" i="14"/>
  <c r="E500" i="14"/>
  <c r="H501" i="14" l="1"/>
  <c r="N501" i="14" s="1"/>
  <c r="E501" i="14"/>
  <c r="F502" i="14"/>
  <c r="E502" i="14" l="1"/>
  <c r="F503" i="14"/>
  <c r="H502" i="14"/>
  <c r="N502" i="14" s="1"/>
  <c r="H503" i="14" l="1"/>
  <c r="N503" i="14" s="1"/>
  <c r="E503" i="14"/>
  <c r="F504" i="14"/>
  <c r="F505" i="14" l="1"/>
  <c r="H504" i="14"/>
  <c r="N504" i="14" s="1"/>
  <c r="E504" i="14"/>
  <c r="E505" i="14" l="1"/>
  <c r="F506" i="14"/>
  <c r="H505" i="14"/>
  <c r="N505" i="14" s="1"/>
  <c r="H506" i="14" l="1"/>
  <c r="N506" i="14" s="1"/>
  <c r="E506" i="14"/>
  <c r="F507" i="14"/>
  <c r="F508" i="14" l="1"/>
  <c r="H507" i="14"/>
  <c r="N507" i="14" s="1"/>
  <c r="E507" i="14"/>
  <c r="E508" i="14" l="1"/>
  <c r="F509" i="14"/>
  <c r="H508" i="14"/>
  <c r="N508" i="14" s="1"/>
  <c r="E509" i="14" l="1"/>
  <c r="F510" i="14"/>
  <c r="H509" i="14"/>
  <c r="N509" i="14" s="1"/>
  <c r="E510" i="14" l="1"/>
  <c r="H510" i="14"/>
  <c r="N510" i="14" s="1"/>
  <c r="F511" i="14"/>
  <c r="E511" i="14" l="1"/>
  <c r="H511" i="14"/>
  <c r="N511" i="14" s="1"/>
  <c r="F512" i="14"/>
  <c r="H512" i="14" l="1"/>
  <c r="N512" i="14" s="1"/>
  <c r="E512" i="14"/>
  <c r="F513" i="14"/>
  <c r="F514" i="14" l="1"/>
  <c r="H513" i="14"/>
  <c r="N513" i="14" s="1"/>
  <c r="E513" i="14"/>
  <c r="H514" i="14" l="1"/>
  <c r="N514" i="14" s="1"/>
  <c r="F515" i="14"/>
  <c r="E514" i="14"/>
  <c r="H515" i="14" l="1"/>
  <c r="N515" i="14" s="1"/>
  <c r="F516" i="14"/>
  <c r="E515" i="14"/>
  <c r="H516" i="14" l="1"/>
  <c r="N516" i="14" s="1"/>
  <c r="F517" i="14"/>
  <c r="E516" i="14"/>
  <c r="H517" i="14" l="1"/>
  <c r="N517" i="14" s="1"/>
  <c r="F518" i="14"/>
  <c r="E517" i="14"/>
  <c r="H518" i="14" l="1"/>
  <c r="N518" i="14" s="1"/>
  <c r="F519" i="14"/>
  <c r="E518" i="14"/>
  <c r="E519" i="14" l="1"/>
  <c r="F520" i="14"/>
  <c r="H519" i="14"/>
  <c r="N519" i="14" s="1"/>
  <c r="H520" i="14" l="1"/>
  <c r="N520" i="14" s="1"/>
  <c r="E520" i="14"/>
  <c r="F521" i="14"/>
  <c r="E521" i="14" l="1"/>
  <c r="F522" i="14"/>
  <c r="H521" i="14"/>
  <c r="N521" i="14" s="1"/>
  <c r="H522" i="14" l="1"/>
  <c r="N522" i="14" s="1"/>
  <c r="F523" i="14"/>
  <c r="E522" i="14"/>
  <c r="E523" i="14" l="1"/>
  <c r="F524" i="14"/>
  <c r="H523" i="14"/>
  <c r="N523" i="14" s="1"/>
  <c r="H524" i="14" l="1"/>
  <c r="N524" i="14" s="1"/>
  <c r="E524" i="14"/>
  <c r="F525" i="14"/>
  <c r="F526" i="14" l="1"/>
  <c r="H525" i="14"/>
  <c r="N525" i="14" s="1"/>
  <c r="E525" i="14"/>
  <c r="E526" i="14" l="1"/>
  <c r="F527" i="14"/>
  <c r="H526" i="14"/>
  <c r="N526" i="14" s="1"/>
  <c r="H527" i="14" l="1"/>
  <c r="N527" i="14" s="1"/>
  <c r="E527" i="14"/>
  <c r="F528" i="14"/>
  <c r="F529" i="14" l="1"/>
  <c r="H528" i="14"/>
  <c r="N528" i="14" s="1"/>
  <c r="E528" i="14"/>
  <c r="E529" i="14" l="1"/>
  <c r="F530" i="14"/>
  <c r="H529" i="14"/>
  <c r="N529" i="14" s="1"/>
  <c r="H530" i="14" l="1"/>
  <c r="N530" i="14" s="1"/>
  <c r="E530" i="14"/>
  <c r="F531" i="14"/>
  <c r="E531" i="14" l="1"/>
  <c r="F532" i="14"/>
  <c r="H531" i="14"/>
  <c r="N531" i="14" s="1"/>
  <c r="H532" i="14" l="1"/>
  <c r="N532" i="14" s="1"/>
  <c r="E532" i="14"/>
  <c r="F533" i="14"/>
  <c r="F534" i="14" l="1"/>
  <c r="H533" i="14"/>
  <c r="N533" i="14" s="1"/>
  <c r="E533" i="14"/>
  <c r="E534" i="14" l="1"/>
  <c r="F535" i="14"/>
  <c r="H534" i="14"/>
  <c r="N534" i="14" s="1"/>
  <c r="H535" i="14" l="1"/>
  <c r="N535" i="14" s="1"/>
  <c r="E535" i="14"/>
  <c r="F536" i="14"/>
  <c r="F537" i="14" l="1"/>
  <c r="H536" i="14"/>
  <c r="N536" i="14" s="1"/>
  <c r="E536" i="14"/>
  <c r="E537" i="14" l="1"/>
  <c r="F538" i="14"/>
  <c r="H537" i="14"/>
  <c r="N537" i="14" s="1"/>
  <c r="H538" i="14" l="1"/>
  <c r="N538" i="14" s="1"/>
  <c r="E538" i="14"/>
  <c r="F539" i="14"/>
  <c r="E539" i="14" l="1"/>
  <c r="F540" i="14"/>
  <c r="H539" i="14"/>
  <c r="N539" i="14" s="1"/>
  <c r="H540" i="14" l="1"/>
  <c r="N540" i="14" s="1"/>
  <c r="E540" i="14"/>
  <c r="F541" i="14"/>
  <c r="F542" i="14" l="1"/>
  <c r="H541" i="14"/>
  <c r="N541" i="14" s="1"/>
  <c r="E541" i="14"/>
  <c r="E542" i="14" l="1"/>
  <c r="F543" i="14"/>
  <c r="H542" i="14"/>
  <c r="N542" i="14" s="1"/>
  <c r="H543" i="14" l="1"/>
  <c r="N543" i="14" s="1"/>
  <c r="E543" i="14"/>
  <c r="F544" i="14"/>
  <c r="F545" i="14" l="1"/>
  <c r="H544" i="14"/>
  <c r="N544" i="14" s="1"/>
  <c r="E544" i="14"/>
  <c r="E545" i="14" l="1"/>
  <c r="F546" i="14"/>
  <c r="H545" i="14"/>
  <c r="N545" i="14" s="1"/>
  <c r="H546" i="14" l="1"/>
  <c r="N546" i="14" s="1"/>
  <c r="F547" i="14"/>
  <c r="E546" i="14"/>
  <c r="E547" i="14" l="1"/>
  <c r="F548" i="14"/>
  <c r="H547" i="14"/>
  <c r="N547" i="14" s="1"/>
  <c r="H548" i="14" l="1"/>
  <c r="N548" i="14" s="1"/>
  <c r="E548" i="14"/>
  <c r="F549" i="14"/>
  <c r="F550" i="14" l="1"/>
  <c r="H549" i="14"/>
  <c r="N549" i="14" s="1"/>
  <c r="E549" i="14"/>
  <c r="E550" i="14" l="1"/>
  <c r="F551" i="14"/>
  <c r="H550" i="14"/>
  <c r="N550" i="14" s="1"/>
  <c r="H551" i="14" l="1"/>
  <c r="N551" i="14" s="1"/>
  <c r="E551" i="14"/>
  <c r="F552" i="14"/>
  <c r="F553" i="14" l="1"/>
  <c r="H552" i="14"/>
  <c r="N552" i="14" s="1"/>
  <c r="E552" i="14"/>
  <c r="E553" i="14" l="1"/>
  <c r="F554" i="14"/>
  <c r="H553" i="14"/>
  <c r="N553" i="14" s="1"/>
  <c r="H554" i="14" l="1"/>
  <c r="N554" i="14" s="1"/>
  <c r="F555" i="14"/>
  <c r="E554" i="14"/>
  <c r="E555" i="14" l="1"/>
  <c r="F556" i="14"/>
  <c r="H555" i="14"/>
  <c r="N555" i="14" s="1"/>
  <c r="H556" i="14" l="1"/>
  <c r="N556" i="14" s="1"/>
  <c r="E556" i="14"/>
  <c r="F557" i="14"/>
  <c r="F558" i="14" l="1"/>
  <c r="H557" i="14"/>
  <c r="N557" i="14" s="1"/>
  <c r="E557" i="14"/>
  <c r="E558" i="14" l="1"/>
  <c r="F559" i="14"/>
  <c r="H558" i="14"/>
  <c r="N558" i="14" s="1"/>
  <c r="H559" i="14" l="1"/>
  <c r="N559" i="14" s="1"/>
  <c r="E559" i="14"/>
  <c r="F560" i="14"/>
  <c r="F561" i="14" l="1"/>
  <c r="H560" i="14"/>
  <c r="N560" i="14" s="1"/>
  <c r="E560" i="14"/>
  <c r="E561" i="14" l="1"/>
  <c r="F562" i="14"/>
  <c r="H561" i="14"/>
  <c r="N561" i="14" s="1"/>
  <c r="F563" i="14" l="1"/>
  <c r="H562" i="14"/>
  <c r="N562" i="14" s="1"/>
  <c r="E562" i="14"/>
  <c r="E563" i="14" l="1"/>
  <c r="F564" i="14"/>
  <c r="H563" i="14"/>
  <c r="N563" i="14" s="1"/>
  <c r="E564" i="14" l="1"/>
  <c r="H564" i="14"/>
  <c r="N564" i="14" s="1"/>
  <c r="F565" i="14"/>
  <c r="H565" i="14" l="1"/>
  <c r="N565" i="14" s="1"/>
  <c r="E565" i="14"/>
  <c r="F566" i="14"/>
  <c r="F567" i="14" l="1"/>
  <c r="H566" i="14"/>
  <c r="N566" i="14" s="1"/>
  <c r="E566" i="14"/>
  <c r="F568" i="14" l="1"/>
  <c r="H567" i="14"/>
  <c r="N567" i="14" s="1"/>
  <c r="E567" i="14"/>
  <c r="H568" i="14" l="1"/>
  <c r="N568" i="14" s="1"/>
  <c r="E568" i="14"/>
  <c r="F569" i="14"/>
  <c r="F570" i="14" l="1"/>
  <c r="H569" i="14"/>
  <c r="N569" i="14" s="1"/>
  <c r="E569" i="14"/>
  <c r="F571" i="14" l="1"/>
  <c r="E570" i="14"/>
  <c r="H570" i="14"/>
  <c r="N570" i="14" s="1"/>
  <c r="E571" i="14" l="1"/>
  <c r="H571" i="14"/>
  <c r="N571" i="14" s="1"/>
  <c r="F572" i="14"/>
  <c r="H572" i="14" l="1"/>
  <c r="N572" i="14" s="1"/>
  <c r="E572" i="14"/>
  <c r="F573" i="14"/>
  <c r="F574" i="14" l="1"/>
  <c r="E573" i="14"/>
  <c r="H573" i="14"/>
  <c r="N573" i="14" s="1"/>
  <c r="H574" i="14" l="1"/>
  <c r="N574" i="14" s="1"/>
  <c r="E574" i="14"/>
  <c r="F575" i="14"/>
  <c r="H575" i="14" l="1"/>
  <c r="N575" i="14" s="1"/>
  <c r="F576" i="14"/>
  <c r="E575" i="14"/>
  <c r="H576" i="14" l="1"/>
  <c r="N576" i="14" s="1"/>
  <c r="F577" i="14"/>
  <c r="E576" i="14"/>
  <c r="H577" i="14" l="1"/>
  <c r="N577" i="14" s="1"/>
  <c r="E577" i="14"/>
  <c r="F578" i="14"/>
  <c r="H578" i="14" l="1"/>
  <c r="N578" i="14" s="1"/>
  <c r="F579" i="14"/>
  <c r="E578" i="14"/>
  <c r="E579" i="14" l="1"/>
  <c r="F580" i="14"/>
  <c r="H579" i="14"/>
  <c r="N579" i="14" s="1"/>
  <c r="H580" i="14" l="1"/>
  <c r="N580" i="14" s="1"/>
  <c r="F581" i="14"/>
  <c r="E580" i="14"/>
  <c r="F582" i="14" l="1"/>
  <c r="H581" i="14"/>
  <c r="N581" i="14" s="1"/>
  <c r="E581" i="14"/>
  <c r="H582" i="14" l="1"/>
  <c r="N582" i="14" s="1"/>
  <c r="E582" i="14"/>
  <c r="F583" i="14"/>
  <c r="F584" i="14" l="1"/>
  <c r="E583" i="14"/>
  <c r="H583" i="14"/>
  <c r="N583" i="14" s="1"/>
  <c r="H584" i="14" l="1"/>
  <c r="N584" i="14" s="1"/>
  <c r="E584" i="14"/>
  <c r="F585" i="14"/>
  <c r="E585" i="14" l="1"/>
  <c r="F586" i="14"/>
  <c r="H585" i="14"/>
  <c r="N585" i="14" s="1"/>
  <c r="E586" i="14" l="1"/>
  <c r="H586" i="14"/>
  <c r="N586" i="14" s="1"/>
  <c r="F587" i="14"/>
  <c r="H587" i="14" l="1"/>
  <c r="N587" i="14" s="1"/>
  <c r="E587" i="14"/>
  <c r="F588" i="14"/>
  <c r="F589" i="14" l="1"/>
  <c r="H588" i="14"/>
  <c r="N588" i="14" s="1"/>
  <c r="E588" i="14"/>
  <c r="E589" i="14" l="1"/>
  <c r="F590" i="14"/>
  <c r="H589" i="14"/>
  <c r="N589" i="14" s="1"/>
  <c r="H590" i="14" l="1"/>
  <c r="N590" i="14" s="1"/>
  <c r="F591" i="14"/>
  <c r="E590" i="14"/>
  <c r="F592" i="14" l="1"/>
  <c r="H591" i="14"/>
  <c r="N591" i="14" s="1"/>
  <c r="E591" i="14"/>
  <c r="F593" i="14" l="1"/>
  <c r="E592" i="14"/>
  <c r="H592" i="14"/>
  <c r="N592" i="14" s="1"/>
  <c r="F594" i="14" l="1"/>
  <c r="H593" i="14"/>
  <c r="N593" i="14" s="1"/>
  <c r="E593" i="14"/>
  <c r="E594" i="14" l="1"/>
  <c r="F595" i="14"/>
  <c r="H594" i="14"/>
  <c r="N594" i="14" s="1"/>
  <c r="F596" i="14" l="1"/>
  <c r="E595" i="14"/>
  <c r="H595" i="14"/>
  <c r="N595" i="14" s="1"/>
  <c r="H596" i="14" l="1"/>
  <c r="N596" i="14" s="1"/>
  <c r="F597" i="14"/>
  <c r="E596" i="14"/>
  <c r="F598" i="14" l="1"/>
  <c r="H597" i="14"/>
  <c r="N597" i="14" s="1"/>
  <c r="E597" i="14"/>
  <c r="H598" i="14" l="1"/>
  <c r="N598" i="14" s="1"/>
  <c r="E598" i="14"/>
  <c r="F599" i="14"/>
  <c r="H599" i="14" l="1"/>
  <c r="N599" i="14" s="1"/>
  <c r="F600" i="14"/>
  <c r="E599" i="14"/>
  <c r="F601" i="14" l="1"/>
  <c r="E600" i="14"/>
  <c r="H600" i="14"/>
  <c r="N600" i="14" s="1"/>
  <c r="E601" i="14" l="1"/>
  <c r="H601" i="14"/>
  <c r="N601" i="14" s="1"/>
  <c r="F602" i="14"/>
  <c r="E602" i="14" l="1"/>
  <c r="H602" i="14"/>
  <c r="N602" i="14" s="1"/>
  <c r="F603" i="14"/>
  <c r="H603" i="14" l="1"/>
  <c r="N603" i="14" s="1"/>
  <c r="E603" i="14"/>
  <c r="F604" i="14"/>
  <c r="H604" i="14" l="1"/>
  <c r="N604" i="14" s="1"/>
  <c r="E604" i="14"/>
  <c r="F605" i="14"/>
  <c r="F606" i="14" l="1"/>
  <c r="E605" i="14"/>
  <c r="H605" i="14"/>
  <c r="N605" i="14" s="1"/>
  <c r="H606" i="14" l="1"/>
  <c r="N606" i="14" s="1"/>
  <c r="E606" i="14"/>
  <c r="F607" i="14"/>
  <c r="H607" i="14" l="1"/>
  <c r="N607" i="14" s="1"/>
  <c r="F608" i="14"/>
  <c r="E607" i="14"/>
  <c r="F609" i="14" l="1"/>
  <c r="H608" i="14"/>
  <c r="N608" i="14" s="1"/>
  <c r="E608" i="14"/>
  <c r="E609" i="14" l="1"/>
  <c r="F610" i="14"/>
  <c r="H609" i="14"/>
  <c r="N609" i="14" s="1"/>
  <c r="E610" i="14" l="1"/>
  <c r="F611" i="14"/>
  <c r="H610" i="14"/>
  <c r="N610" i="14" s="1"/>
  <c r="H611" i="14" l="1"/>
  <c r="N611" i="14" s="1"/>
  <c r="F612" i="14"/>
  <c r="E611" i="14"/>
  <c r="H612" i="14" l="1"/>
  <c r="N612" i="14" s="1"/>
  <c r="E612" i="14"/>
  <c r="F613" i="14"/>
  <c r="F614" i="14" l="1"/>
  <c r="H613" i="14"/>
  <c r="N613" i="14" s="1"/>
  <c r="E613" i="14"/>
  <c r="H614" i="14" l="1"/>
  <c r="N614" i="14" s="1"/>
  <c r="F615" i="14"/>
  <c r="E614" i="14"/>
  <c r="H615" i="14" l="1"/>
  <c r="N615" i="14" s="1"/>
  <c r="F616" i="14"/>
  <c r="E615" i="14"/>
  <c r="F617" i="14" l="1"/>
  <c r="H616" i="14"/>
  <c r="N616" i="14" s="1"/>
  <c r="E616" i="14"/>
  <c r="E617" i="14" l="1"/>
  <c r="H617" i="14"/>
  <c r="N617" i="14" s="1"/>
  <c r="F618" i="14"/>
  <c r="E618" i="14" l="1"/>
  <c r="F619" i="14"/>
  <c r="H618" i="14"/>
  <c r="N618" i="14" s="1"/>
  <c r="F620" i="14" l="1"/>
  <c r="E619" i="14"/>
  <c r="H619" i="14"/>
  <c r="N619" i="14" s="1"/>
  <c r="H620" i="14" l="1"/>
  <c r="N620" i="14" s="1"/>
  <c r="E620" i="14"/>
  <c r="F621" i="14"/>
  <c r="F622" i="14" l="1"/>
  <c r="H621" i="14"/>
  <c r="N621" i="14" s="1"/>
  <c r="E621" i="14"/>
  <c r="H622" i="14" l="1"/>
  <c r="N622" i="14" s="1"/>
  <c r="E622" i="14"/>
  <c r="F623" i="14"/>
  <c r="H623" i="14" l="1"/>
  <c r="N623" i="14" s="1"/>
  <c r="F624" i="14"/>
  <c r="E623" i="14"/>
  <c r="F625" i="14" l="1"/>
  <c r="E624" i="14"/>
  <c r="H624" i="14"/>
  <c r="N624" i="14" s="1"/>
  <c r="E625" i="14" l="1"/>
  <c r="F626" i="14"/>
  <c r="H625" i="14"/>
  <c r="N625" i="14" s="1"/>
  <c r="E626" i="14" l="1"/>
  <c r="H626" i="14"/>
  <c r="N626" i="14" s="1"/>
  <c r="F627" i="14"/>
  <c r="H627" i="14" l="1"/>
  <c r="N627" i="14" s="1"/>
  <c r="E627" i="14"/>
  <c r="F628" i="14"/>
  <c r="H628" i="14" l="1"/>
  <c r="N628" i="14" s="1"/>
  <c r="F629" i="14"/>
  <c r="E628" i="14"/>
  <c r="F630" i="14" l="1"/>
  <c r="E629" i="14"/>
  <c r="H629" i="14"/>
  <c r="N629" i="14" s="1"/>
  <c r="H630" i="14" l="1"/>
  <c r="N630" i="14" s="1"/>
  <c r="E630" i="14"/>
  <c r="F631" i="14"/>
  <c r="H631" i="14" l="1"/>
  <c r="N631" i="14" s="1"/>
  <c r="F632" i="14"/>
  <c r="E631" i="14"/>
  <c r="F633" i="14" l="1"/>
  <c r="E632" i="14"/>
  <c r="H632" i="14"/>
  <c r="N632" i="14" s="1"/>
  <c r="F634" i="14" l="1"/>
  <c r="E633" i="14"/>
  <c r="H633" i="14"/>
  <c r="N633" i="14" s="1"/>
  <c r="E634" i="14" l="1"/>
  <c r="F635" i="14"/>
  <c r="H634" i="14"/>
  <c r="N634" i="14" s="1"/>
  <c r="E635" i="14" l="1"/>
  <c r="H635" i="14"/>
  <c r="N635" i="14" s="1"/>
  <c r="F636" i="14"/>
  <c r="H636" i="14" l="1"/>
  <c r="N636" i="14" s="1"/>
  <c r="E636" i="14"/>
  <c r="F637" i="14"/>
  <c r="F638" i="14" l="1"/>
  <c r="H637" i="14"/>
  <c r="N637" i="14" s="1"/>
  <c r="E637" i="14"/>
  <c r="H638" i="14" l="1"/>
  <c r="N638" i="14" s="1"/>
  <c r="F639" i="14"/>
  <c r="E638" i="14"/>
  <c r="H639" i="14" l="1"/>
  <c r="N639" i="14" s="1"/>
  <c r="F640" i="14"/>
  <c r="E639" i="14"/>
  <c r="H640" i="14" l="1"/>
  <c r="N640" i="14" s="1"/>
  <c r="F641" i="14"/>
  <c r="E640" i="14"/>
  <c r="F642" i="14" l="1"/>
  <c r="E641" i="14"/>
  <c r="H641" i="14"/>
  <c r="N641" i="14" s="1"/>
  <c r="E642" i="14" l="1"/>
  <c r="H642" i="14"/>
  <c r="N642" i="14" s="1"/>
  <c r="F643" i="14"/>
  <c r="E643" i="14" l="1"/>
  <c r="F644" i="14"/>
  <c r="H643" i="14"/>
  <c r="N643" i="14" s="1"/>
  <c r="H644" i="14" l="1"/>
  <c r="N644" i="14" s="1"/>
  <c r="F645" i="14"/>
  <c r="E644" i="14"/>
  <c r="F646" i="14" l="1"/>
  <c r="E645" i="14"/>
  <c r="H645" i="14"/>
  <c r="N645" i="14" s="1"/>
  <c r="F647" i="14" l="1"/>
  <c r="E646" i="14"/>
  <c r="H646" i="14"/>
  <c r="N646" i="14" s="1"/>
  <c r="H647" i="14" l="1"/>
  <c r="N647" i="14" s="1"/>
  <c r="E647" i="14"/>
  <c r="F648" i="14"/>
  <c r="F649" i="14" l="1"/>
  <c r="H648" i="14"/>
  <c r="N648" i="14" s="1"/>
  <c r="E648" i="14"/>
  <c r="E649" i="14" l="1"/>
  <c r="H649" i="14"/>
  <c r="N649" i="14" s="1"/>
  <c r="F650" i="14"/>
  <c r="E650" i="14" l="1"/>
  <c r="F651" i="14"/>
  <c r="H650" i="14"/>
  <c r="N650" i="14" s="1"/>
  <c r="F652" i="14" l="1"/>
  <c r="E651" i="14"/>
  <c r="H651" i="14"/>
  <c r="N651" i="14" s="1"/>
  <c r="H652" i="14" l="1"/>
  <c r="N652" i="14" s="1"/>
  <c r="F653" i="14"/>
  <c r="E652" i="14"/>
  <c r="F654" i="14" l="1"/>
  <c r="H653" i="14"/>
  <c r="N653" i="14" s="1"/>
  <c r="E653" i="14"/>
  <c r="H654" i="14" l="1"/>
  <c r="N654" i="14" s="1"/>
  <c r="E654" i="14"/>
  <c r="F655" i="14"/>
  <c r="H655" i="14" l="1"/>
  <c r="N655" i="14" s="1"/>
  <c r="F656" i="14"/>
  <c r="E655" i="14"/>
  <c r="F657" i="14" l="1"/>
  <c r="H656" i="14"/>
  <c r="N656" i="14" s="1"/>
  <c r="E656" i="14"/>
  <c r="E657" i="14" l="1"/>
  <c r="F658" i="14"/>
  <c r="H657" i="14"/>
  <c r="N657" i="14" s="1"/>
  <c r="E658" i="14" l="1"/>
  <c r="H658" i="14"/>
  <c r="N658" i="14" s="1"/>
  <c r="F659" i="14"/>
  <c r="H659" i="14" l="1"/>
  <c r="N659" i="14" s="1"/>
  <c r="F660" i="14"/>
  <c r="E659" i="14"/>
  <c r="H660" i="14" l="1"/>
  <c r="N660" i="14" s="1"/>
  <c r="E660" i="14"/>
  <c r="F661" i="14"/>
  <c r="F662" i="14" l="1"/>
  <c r="H661" i="14"/>
  <c r="N661" i="14" s="1"/>
  <c r="E661" i="14"/>
  <c r="H662" i="14" l="1"/>
  <c r="N662" i="14" s="1"/>
  <c r="F663" i="14"/>
  <c r="E662" i="14"/>
  <c r="H663" i="14" l="1"/>
  <c r="N663" i="14" s="1"/>
  <c r="F664" i="14"/>
  <c r="E663" i="14"/>
  <c r="F665" i="14" l="1"/>
  <c r="H664" i="14"/>
  <c r="N664" i="14" s="1"/>
  <c r="E664" i="14"/>
  <c r="E665" i="14" l="1"/>
  <c r="H665" i="14"/>
  <c r="N665" i="14" s="1"/>
  <c r="F666" i="14"/>
  <c r="E666" i="14" l="1"/>
  <c r="F667" i="14"/>
  <c r="H666" i="14"/>
  <c r="N666" i="14" s="1"/>
  <c r="F668" i="14" l="1"/>
  <c r="E667" i="14"/>
  <c r="H667" i="14"/>
  <c r="N667" i="14" s="1"/>
  <c r="H668" i="14" l="1"/>
  <c r="N668" i="14" s="1"/>
  <c r="E668" i="14"/>
  <c r="F669" i="14"/>
  <c r="F670" i="14" l="1"/>
  <c r="H669" i="14"/>
  <c r="N669" i="14" s="1"/>
  <c r="E669" i="14"/>
  <c r="H670" i="14" l="1"/>
  <c r="N670" i="14" s="1"/>
  <c r="E670" i="14"/>
  <c r="F671" i="14"/>
  <c r="H671" i="14" l="1"/>
  <c r="N671" i="14" s="1"/>
  <c r="F672" i="14"/>
  <c r="E671" i="14"/>
  <c r="H672" i="14" l="1"/>
  <c r="N672" i="14" s="1"/>
  <c r="F673" i="14"/>
  <c r="E672" i="14"/>
  <c r="F674" i="14" l="1"/>
  <c r="E673" i="14"/>
  <c r="H673" i="14"/>
  <c r="N673" i="14" s="1"/>
  <c r="E674" i="14" l="1"/>
  <c r="F675" i="14"/>
  <c r="H674" i="14"/>
  <c r="N674" i="14" s="1"/>
  <c r="E675" i="14" l="1"/>
  <c r="H675" i="14"/>
  <c r="N675" i="14" s="1"/>
  <c r="F676" i="14"/>
  <c r="H676" i="14" l="1"/>
  <c r="N676" i="14" s="1"/>
  <c r="F677" i="14"/>
  <c r="E676" i="14"/>
  <c r="F678" i="14" l="1"/>
  <c r="E677" i="14"/>
  <c r="H677" i="14"/>
  <c r="N677" i="14" s="1"/>
  <c r="H678" i="14" l="1"/>
  <c r="N678" i="14" s="1"/>
  <c r="E678" i="14"/>
  <c r="F679" i="14"/>
  <c r="H679" i="14" l="1"/>
  <c r="N679" i="14" s="1"/>
  <c r="F680" i="14"/>
  <c r="E679" i="14"/>
  <c r="H680" i="14" l="1"/>
  <c r="N680" i="14" s="1"/>
  <c r="F681" i="14"/>
  <c r="E680" i="14"/>
  <c r="F682" i="14" l="1"/>
  <c r="E681" i="14"/>
  <c r="H681" i="14"/>
  <c r="N681" i="14" s="1"/>
  <c r="E682" i="14" l="1"/>
  <c r="H682" i="14"/>
  <c r="N682" i="14" s="1"/>
  <c r="F683" i="14"/>
  <c r="E683" i="14" l="1"/>
  <c r="F684" i="14"/>
  <c r="H683" i="14"/>
  <c r="N683" i="14" s="1"/>
  <c r="H684" i="14" l="1"/>
  <c r="N684" i="14" s="1"/>
  <c r="E684" i="14"/>
  <c r="F685" i="14"/>
  <c r="F686" i="14" l="1"/>
  <c r="H685" i="14"/>
  <c r="N685" i="14" s="1"/>
  <c r="E685" i="14"/>
  <c r="H686" i="14" l="1"/>
  <c r="N686" i="14" s="1"/>
  <c r="E686" i="14"/>
  <c r="F687" i="14"/>
  <c r="H687" i="14" l="1"/>
  <c r="N687" i="14" s="1"/>
  <c r="F688" i="14"/>
  <c r="E687" i="14"/>
  <c r="H688" i="14" l="1"/>
  <c r="N688" i="14" s="1"/>
  <c r="F689" i="14"/>
  <c r="E688" i="14"/>
  <c r="F690" i="14" l="1"/>
  <c r="E689" i="14"/>
  <c r="H689" i="14"/>
  <c r="N689" i="14" s="1"/>
  <c r="E690" i="14" l="1"/>
  <c r="F691" i="14"/>
  <c r="H690" i="14"/>
  <c r="N690" i="14" s="1"/>
  <c r="E691" i="14" l="1"/>
  <c r="H691" i="14"/>
  <c r="N691" i="14" s="1"/>
  <c r="F692" i="14"/>
  <c r="H692" i="14" l="1"/>
  <c r="N692" i="14" s="1"/>
  <c r="E692" i="14"/>
  <c r="F693" i="14"/>
  <c r="F694" i="14" l="1"/>
  <c r="H693" i="14"/>
  <c r="N693" i="14" s="1"/>
  <c r="E693" i="14"/>
  <c r="H694" i="14" l="1"/>
  <c r="N694" i="14" s="1"/>
  <c r="E694" i="14"/>
  <c r="F695" i="14"/>
  <c r="H695" i="14" l="1"/>
  <c r="N695" i="14" s="1"/>
  <c r="F696" i="14"/>
  <c r="E695" i="14"/>
  <c r="H696" i="14" l="1"/>
  <c r="N696" i="14" s="1"/>
  <c r="F697" i="14"/>
  <c r="E696" i="14"/>
  <c r="F698" i="14" l="1"/>
  <c r="E697" i="14"/>
  <c r="H697" i="14"/>
  <c r="N697" i="14" s="1"/>
  <c r="E698" i="14" l="1"/>
  <c r="H698" i="14"/>
  <c r="N698" i="14" s="1"/>
  <c r="F699" i="14"/>
  <c r="E699" i="14" l="1"/>
  <c r="F700" i="14"/>
  <c r="H699" i="14"/>
  <c r="N699" i="14" s="1"/>
  <c r="H700" i="14" l="1"/>
  <c r="N700" i="14" s="1"/>
  <c r="E700" i="14"/>
  <c r="F701" i="14"/>
  <c r="F702" i="14" l="1"/>
  <c r="H701" i="14"/>
  <c r="N701" i="14" s="1"/>
  <c r="E701" i="14"/>
  <c r="H702" i="14" l="1"/>
  <c r="N702" i="14" s="1"/>
  <c r="E702" i="14"/>
  <c r="F703" i="14"/>
  <c r="H703" i="14" l="1"/>
  <c r="N703" i="14" s="1"/>
  <c r="F704" i="14"/>
  <c r="E703" i="14"/>
  <c r="H704" i="14" l="1"/>
  <c r="N704" i="14" s="1"/>
  <c r="F705" i="14"/>
  <c r="E704" i="14"/>
  <c r="F706" i="14" l="1"/>
  <c r="E705" i="14"/>
  <c r="H705" i="14"/>
  <c r="N705" i="14" s="1"/>
  <c r="E706" i="14" l="1"/>
  <c r="F707" i="14"/>
  <c r="H706" i="14"/>
  <c r="N706" i="14" s="1"/>
  <c r="E707" i="14" l="1"/>
  <c r="H707" i="14"/>
  <c r="N707" i="14" s="1"/>
  <c r="F708" i="14"/>
  <c r="H708" i="14" l="1"/>
  <c r="N708" i="14" s="1"/>
  <c r="F709" i="14"/>
  <c r="E708" i="14"/>
  <c r="F710" i="14" l="1"/>
  <c r="E709" i="14"/>
  <c r="H709" i="14"/>
  <c r="N709" i="14" s="1"/>
  <c r="H710" i="14" l="1"/>
  <c r="N710" i="14" s="1"/>
  <c r="E710" i="14"/>
  <c r="F711" i="14"/>
  <c r="H711" i="14" l="1"/>
  <c r="N711" i="14" s="1"/>
  <c r="F712" i="14"/>
  <c r="E711" i="14"/>
  <c r="H712" i="14" l="1"/>
  <c r="N712" i="14" s="1"/>
  <c r="F713" i="14"/>
  <c r="E712" i="14"/>
  <c r="F714" i="14" l="1"/>
  <c r="E713" i="14"/>
  <c r="H713" i="14"/>
  <c r="N713" i="14" s="1"/>
  <c r="E714" i="14" l="1"/>
  <c r="H714" i="14"/>
  <c r="N714" i="14" s="1"/>
  <c r="F715" i="14"/>
  <c r="E715" i="14" l="1"/>
  <c r="F716" i="14"/>
  <c r="H715" i="14"/>
  <c r="N715" i="14" s="1"/>
  <c r="H716" i="14" l="1"/>
  <c r="N716" i="14" s="1"/>
  <c r="E716" i="14"/>
  <c r="F717" i="14"/>
  <c r="F718" i="14" l="1"/>
  <c r="H717" i="14"/>
  <c r="N717" i="14" s="1"/>
  <c r="E717" i="14"/>
  <c r="H718" i="14" l="1"/>
  <c r="N718" i="14" s="1"/>
  <c r="E718" i="14"/>
  <c r="F719" i="14"/>
  <c r="H719" i="14" l="1"/>
  <c r="N719" i="14" s="1"/>
  <c r="F720" i="14"/>
  <c r="E719" i="14"/>
  <c r="H720" i="14" l="1"/>
  <c r="N720" i="14" s="1"/>
  <c r="F721" i="14"/>
  <c r="E720" i="14"/>
  <c r="F722" i="14" l="1"/>
  <c r="E721" i="14"/>
  <c r="H721" i="14"/>
  <c r="N721" i="14" s="1"/>
  <c r="E722" i="14" l="1"/>
  <c r="F723" i="14"/>
  <c r="H722" i="14"/>
  <c r="N722" i="14" s="1"/>
  <c r="E723" i="14" l="1"/>
  <c r="H723" i="14"/>
  <c r="N723" i="14" s="1"/>
  <c r="F724" i="14"/>
  <c r="H724" i="14" l="1"/>
  <c r="N724" i="14" s="1"/>
  <c r="E724" i="14"/>
  <c r="F725" i="14"/>
  <c r="F726" i="14" l="1"/>
  <c r="H725" i="14"/>
  <c r="N725" i="14" s="1"/>
  <c r="E725" i="14"/>
  <c r="H726" i="14" l="1"/>
  <c r="N726" i="14" s="1"/>
  <c r="E726" i="14"/>
  <c r="F727" i="14"/>
  <c r="H727" i="14" l="1"/>
  <c r="N727" i="14" s="1"/>
  <c r="F728" i="14"/>
  <c r="E727" i="14"/>
  <c r="H728" i="14" l="1"/>
  <c r="N728" i="14" s="1"/>
  <c r="F729" i="14"/>
  <c r="E728" i="14"/>
  <c r="F730" i="14" l="1"/>
  <c r="E729" i="14"/>
  <c r="H729" i="14"/>
  <c r="N729" i="14" s="1"/>
  <c r="F731" i="14" l="1"/>
  <c r="E730" i="14"/>
  <c r="H730" i="14"/>
  <c r="N730" i="14" s="1"/>
  <c r="F732" i="14" l="1"/>
  <c r="E731" i="14"/>
  <c r="H731" i="14"/>
  <c r="N731" i="14" s="1"/>
  <c r="E732" i="14" l="1"/>
  <c r="F733" i="14"/>
  <c r="H732" i="14"/>
  <c r="N732" i="14" s="1"/>
  <c r="F734" i="14" l="1"/>
  <c r="E733" i="14"/>
  <c r="H733" i="14"/>
  <c r="N733" i="14" s="1"/>
  <c r="F735" i="14" l="1"/>
  <c r="E734" i="14"/>
  <c r="H734" i="14"/>
  <c r="N734" i="14" s="1"/>
  <c r="E735" i="14" l="1"/>
  <c r="H735" i="14"/>
  <c r="N735" i="14" s="1"/>
  <c r="F736" i="14"/>
  <c r="E736" i="14" l="1"/>
  <c r="H736" i="14"/>
  <c r="N736" i="14" s="1"/>
  <c r="F737" i="14"/>
  <c r="H737" i="14" l="1"/>
  <c r="N737" i="14" s="1"/>
  <c r="E737" i="14"/>
  <c r="F738" i="14"/>
  <c r="F739" i="14" l="1"/>
  <c r="H738" i="14"/>
  <c r="N738" i="14" s="1"/>
  <c r="E738" i="14"/>
  <c r="F740" i="14" l="1"/>
  <c r="H739" i="14"/>
  <c r="N739" i="14" s="1"/>
  <c r="E739" i="14"/>
  <c r="E740" i="14" l="1"/>
  <c r="F741" i="14"/>
  <c r="H740" i="14"/>
  <c r="N740" i="14" s="1"/>
  <c r="E741" i="14" l="1"/>
  <c r="H741" i="14"/>
  <c r="N741" i="14" s="1"/>
  <c r="F742" i="14"/>
  <c r="E742" i="14" l="1"/>
  <c r="F743" i="14"/>
  <c r="H742" i="14"/>
  <c r="N742" i="14" s="1"/>
  <c r="E743" i="14" l="1"/>
  <c r="H743" i="14"/>
  <c r="N743" i="14" s="1"/>
  <c r="F744" i="14"/>
  <c r="H744" i="14" l="1"/>
  <c r="N744" i="14" s="1"/>
  <c r="E744" i="14"/>
  <c r="F745" i="14"/>
  <c r="H745" i="14" l="1"/>
  <c r="N745" i="14" s="1"/>
  <c r="F746" i="14"/>
  <c r="E745" i="14"/>
  <c r="F747" i="14" l="1"/>
  <c r="H746" i="14"/>
  <c r="N746" i="14" s="1"/>
  <c r="E746" i="14"/>
  <c r="H747" i="14" l="1"/>
  <c r="N747" i="14" s="1"/>
  <c r="F748" i="14"/>
  <c r="E747" i="14"/>
  <c r="E748" i="14" l="1"/>
  <c r="H748" i="14"/>
  <c r="N748" i="14" s="1"/>
  <c r="F749" i="14"/>
  <c r="H749" i="14" l="1"/>
  <c r="N749" i="14" s="1"/>
  <c r="E749" i="14"/>
  <c r="F750" i="14"/>
  <c r="H750" i="14" l="1"/>
  <c r="N750" i="14" s="1"/>
  <c r="F751" i="14"/>
  <c r="E750" i="14"/>
  <c r="H751" i="14" l="1"/>
  <c r="N751" i="14" s="1"/>
  <c r="E751" i="14"/>
  <c r="F752" i="14"/>
  <c r="F753" i="14" l="1"/>
  <c r="H752" i="14"/>
  <c r="N752" i="14" s="1"/>
  <c r="E752" i="14"/>
  <c r="H753" i="14" l="1"/>
  <c r="N753" i="14" s="1"/>
  <c r="F754" i="14"/>
  <c r="E753" i="14"/>
  <c r="F755" i="14" l="1"/>
  <c r="H754" i="14"/>
  <c r="N754" i="14" s="1"/>
  <c r="E754" i="14"/>
  <c r="H755" i="14" l="1"/>
  <c r="N755" i="14" s="1"/>
  <c r="E755" i="14"/>
  <c r="F756" i="14"/>
  <c r="E756" i="14" l="1"/>
  <c r="H756" i="14"/>
  <c r="N756" i="14" s="1"/>
  <c r="F757" i="14"/>
  <c r="H757" i="14" l="1"/>
  <c r="N757" i="14" s="1"/>
  <c r="F758" i="14"/>
  <c r="E757" i="14"/>
  <c r="E758" i="14" l="1"/>
  <c r="F759" i="14"/>
  <c r="H758" i="14"/>
  <c r="N758" i="14" s="1"/>
  <c r="F760" i="14" l="1"/>
  <c r="H759" i="14"/>
  <c r="N759" i="14" s="1"/>
  <c r="E759" i="14"/>
  <c r="H760" i="14" l="1"/>
  <c r="N760" i="14" s="1"/>
  <c r="E760" i="14"/>
  <c r="F761" i="14"/>
  <c r="H761" i="14" l="1"/>
  <c r="N761" i="14" s="1"/>
  <c r="F762" i="14"/>
  <c r="E761" i="14"/>
  <c r="F763" i="14" l="1"/>
  <c r="H762" i="14"/>
  <c r="N762" i="14" s="1"/>
  <c r="E762" i="14"/>
  <c r="H763" i="14" l="1"/>
  <c r="N763" i="14" s="1"/>
  <c r="E763" i="14"/>
  <c r="F764" i="14"/>
  <c r="E764" i="14" l="1"/>
  <c r="H764" i="14"/>
  <c r="N764" i="14" s="1"/>
  <c r="F765" i="14"/>
  <c r="H765" i="14" l="1"/>
  <c r="N765" i="14" s="1"/>
  <c r="F766" i="14"/>
  <c r="E765" i="14"/>
  <c r="F767" i="14" l="1"/>
  <c r="E766" i="14"/>
  <c r="H766" i="14"/>
  <c r="N766" i="14" s="1"/>
  <c r="E767" i="14" l="1"/>
  <c r="H767" i="14"/>
  <c r="N767" i="14" s="1"/>
  <c r="F768" i="14"/>
  <c r="E768" i="14" l="1"/>
  <c r="H768" i="14"/>
  <c r="N768" i="14" s="1"/>
  <c r="F769" i="14"/>
  <c r="H769" i="14" l="1"/>
  <c r="N769" i="14" s="1"/>
  <c r="F770" i="14"/>
  <c r="E769" i="14"/>
  <c r="F771" i="14" l="1"/>
  <c r="E770" i="14"/>
  <c r="H770" i="14"/>
  <c r="N770" i="14" s="1"/>
  <c r="F772" i="14" l="1"/>
  <c r="E771" i="14"/>
  <c r="H771" i="14"/>
  <c r="N771" i="14" s="1"/>
  <c r="H772" i="14" l="1"/>
  <c r="N772" i="14" s="1"/>
  <c r="E772" i="14"/>
  <c r="F773" i="14"/>
  <c r="H773" i="14" l="1"/>
  <c r="N773" i="14" s="1"/>
  <c r="F774" i="14"/>
  <c r="E773" i="14"/>
  <c r="F775" i="14" l="1"/>
  <c r="H774" i="14"/>
  <c r="N774" i="14" s="1"/>
  <c r="E774" i="14"/>
  <c r="E775" i="14" l="1"/>
  <c r="F776" i="14"/>
  <c r="H775" i="14"/>
  <c r="N775" i="14" s="1"/>
  <c r="E776" i="14" l="1"/>
  <c r="F777" i="14"/>
  <c r="H776" i="14"/>
  <c r="N776" i="14" s="1"/>
  <c r="H777" i="14" l="1"/>
  <c r="N777" i="14" s="1"/>
  <c r="E777" i="14"/>
  <c r="F778" i="14"/>
  <c r="F779" i="14" l="1"/>
  <c r="H778" i="14"/>
  <c r="N778" i="14" s="1"/>
  <c r="E778" i="14"/>
  <c r="H779" i="14" l="1"/>
  <c r="N779" i="14" s="1"/>
  <c r="E779" i="14"/>
  <c r="F780" i="14"/>
  <c r="H780" i="14" l="1"/>
  <c r="N780" i="14" s="1"/>
  <c r="E780" i="14"/>
  <c r="F781" i="14"/>
  <c r="H781" i="14" l="1"/>
  <c r="N781" i="14" s="1"/>
  <c r="F782" i="14"/>
  <c r="E781" i="14"/>
  <c r="F783" i="14" l="1"/>
  <c r="H782" i="14"/>
  <c r="N782" i="14" s="1"/>
  <c r="E782" i="14"/>
  <c r="E783" i="14" l="1"/>
  <c r="H783" i="14"/>
  <c r="N783" i="14" s="1"/>
  <c r="F784" i="14"/>
  <c r="E784" i="14" l="1"/>
  <c r="H784" i="14"/>
  <c r="N784" i="14" s="1"/>
  <c r="F785" i="14"/>
  <c r="H785" i="14" l="1"/>
  <c r="N785" i="14" s="1"/>
  <c r="F786" i="14"/>
  <c r="E785" i="14"/>
  <c r="F787" i="14" l="1"/>
  <c r="E786" i="14"/>
  <c r="H786" i="14"/>
  <c r="N786" i="14" s="1"/>
  <c r="H787" i="14" l="1"/>
  <c r="N787" i="14" s="1"/>
  <c r="F788" i="14"/>
  <c r="E787" i="14"/>
  <c r="H788" i="14" l="1"/>
  <c r="N788" i="14" s="1"/>
  <c r="E788" i="14"/>
  <c r="F789" i="14"/>
  <c r="H789" i="14" l="1"/>
  <c r="N789" i="14" s="1"/>
  <c r="F790" i="14"/>
  <c r="E789" i="14"/>
  <c r="F791" i="14" l="1"/>
  <c r="H790" i="14"/>
  <c r="N790" i="14" s="1"/>
  <c r="E790" i="14"/>
  <c r="E791" i="14" l="1"/>
  <c r="F792" i="14"/>
  <c r="H791" i="14"/>
  <c r="N791" i="14" s="1"/>
  <c r="E792" i="14" l="1"/>
  <c r="H792" i="14"/>
  <c r="N792" i="14" s="1"/>
  <c r="F793" i="14"/>
  <c r="H793" i="14" l="1"/>
  <c r="N793" i="14" s="1"/>
  <c r="E793" i="14"/>
  <c r="F794" i="14"/>
  <c r="F795" i="14" l="1"/>
  <c r="H794" i="14"/>
  <c r="N794" i="14" s="1"/>
  <c r="E794" i="14"/>
  <c r="F796" i="14" l="1"/>
  <c r="H795" i="14"/>
  <c r="N795" i="14" s="1"/>
  <c r="E795" i="14"/>
  <c r="H796" i="14" l="1"/>
  <c r="N796" i="14" s="1"/>
  <c r="E796" i="14"/>
  <c r="F797" i="14"/>
  <c r="H797" i="14" l="1"/>
  <c r="N797" i="14" s="1"/>
  <c r="F798" i="14"/>
  <c r="E797" i="14"/>
  <c r="F799" i="14" l="1"/>
  <c r="H798" i="14"/>
  <c r="N798" i="14" s="1"/>
  <c r="E798" i="14"/>
  <c r="E799" i="14" l="1"/>
  <c r="H799" i="14"/>
  <c r="N799" i="14" s="1"/>
  <c r="F800" i="14"/>
  <c r="E800" i="14" l="1"/>
  <c r="F801" i="14"/>
  <c r="H800" i="14"/>
  <c r="N800" i="14" s="1"/>
  <c r="H801" i="14" l="1"/>
  <c r="N801" i="14" s="1"/>
  <c r="E801" i="14"/>
  <c r="F802" i="14"/>
  <c r="F803" i="14" l="1"/>
  <c r="H802" i="14"/>
  <c r="N802" i="14" s="1"/>
  <c r="E802" i="14"/>
  <c r="H803" i="14" l="1"/>
  <c r="N803" i="14" s="1"/>
  <c r="F804" i="14"/>
  <c r="E803" i="14"/>
  <c r="H804" i="14" l="1"/>
  <c r="N804" i="14" s="1"/>
  <c r="E804" i="14"/>
  <c r="F805" i="14"/>
  <c r="H805" i="14" l="1"/>
  <c r="N805" i="14" s="1"/>
  <c r="F806" i="14"/>
  <c r="E805" i="14"/>
  <c r="F807" i="14" l="1"/>
  <c r="E806" i="14"/>
  <c r="H806" i="14"/>
  <c r="N806" i="14" s="1"/>
  <c r="E807" i="14" l="1"/>
  <c r="H807" i="14"/>
  <c r="N807" i="14" s="1"/>
  <c r="F808" i="14"/>
  <c r="E808" i="14" l="1"/>
  <c r="H808" i="14"/>
  <c r="N808" i="14" s="1"/>
  <c r="F809" i="14"/>
  <c r="H809" i="14" l="1"/>
  <c r="N809" i="14" s="1"/>
  <c r="E809" i="14"/>
  <c r="F810" i="14"/>
  <c r="F811" i="14" l="1"/>
  <c r="E810" i="14"/>
  <c r="H810" i="14"/>
  <c r="N810" i="14" s="1"/>
  <c r="F812" i="14" l="1"/>
  <c r="E811" i="14"/>
  <c r="H811" i="14"/>
  <c r="N811" i="14" s="1"/>
  <c r="H812" i="14" l="1"/>
  <c r="N812" i="14" s="1"/>
  <c r="E812" i="14"/>
  <c r="F813" i="14"/>
  <c r="H813" i="14" l="1"/>
  <c r="N813" i="14" s="1"/>
  <c r="F814" i="14"/>
  <c r="E813" i="14"/>
  <c r="F815" i="14" l="1"/>
  <c r="H814" i="14"/>
  <c r="N814" i="14" s="1"/>
  <c r="E814" i="14"/>
  <c r="E815" i="14" l="1"/>
  <c r="F816" i="14"/>
  <c r="H815" i="14"/>
  <c r="N815" i="14" s="1"/>
  <c r="E816" i="14" l="1"/>
  <c r="F817" i="14"/>
  <c r="H816" i="14"/>
  <c r="N816" i="14" s="1"/>
  <c r="H817" i="14" l="1"/>
  <c r="N817" i="14" s="1"/>
  <c r="E817" i="14"/>
  <c r="F818" i="14"/>
  <c r="F819" i="14" l="1"/>
  <c r="H818" i="14"/>
  <c r="N818" i="14" s="1"/>
  <c r="E818" i="14"/>
  <c r="H819" i="14" l="1"/>
  <c r="N819" i="14" s="1"/>
  <c r="F820" i="14"/>
  <c r="E819" i="14"/>
  <c r="H820" i="14" l="1"/>
  <c r="N820" i="14" s="1"/>
  <c r="E820" i="14"/>
  <c r="F821" i="14"/>
  <c r="H821" i="14" l="1"/>
  <c r="N821" i="14" s="1"/>
  <c r="F822" i="14"/>
  <c r="E821" i="14"/>
  <c r="F823" i="14" l="1"/>
  <c r="H822" i="14"/>
  <c r="N822" i="14" s="1"/>
  <c r="E822" i="14"/>
  <c r="E823" i="14" l="1"/>
  <c r="H823" i="14"/>
  <c r="N823" i="14" s="1"/>
  <c r="F824" i="14"/>
  <c r="E824" i="14" l="1"/>
  <c r="H824" i="14"/>
  <c r="N824" i="14" s="1"/>
  <c r="F825" i="14"/>
  <c r="H825" i="14" l="1"/>
  <c r="N825" i="14" s="1"/>
  <c r="E825" i="14"/>
  <c r="F826" i="14"/>
  <c r="F827" i="14" l="1"/>
  <c r="H826" i="14"/>
  <c r="N826" i="14" s="1"/>
  <c r="E826" i="14"/>
  <c r="H827" i="14" l="1"/>
  <c r="N827" i="14" s="1"/>
  <c r="F828" i="14"/>
  <c r="E827" i="14"/>
  <c r="H828" i="14" l="1"/>
  <c r="N828" i="14" s="1"/>
  <c r="E828" i="14"/>
  <c r="F829" i="14"/>
  <c r="H829" i="14" l="1"/>
  <c r="N829" i="14" s="1"/>
  <c r="F830" i="14"/>
  <c r="E829" i="14"/>
  <c r="F831" i="14" l="1"/>
  <c r="H830" i="14"/>
  <c r="N830" i="14" s="1"/>
  <c r="E830" i="14"/>
  <c r="E831" i="14" l="1"/>
  <c r="H831" i="14"/>
  <c r="N831" i="14" s="1"/>
  <c r="F832" i="14"/>
  <c r="E832" i="14" l="1"/>
  <c r="H832" i="14"/>
  <c r="N832" i="14" s="1"/>
  <c r="F833" i="14"/>
  <c r="H833" i="14" l="1"/>
  <c r="N833" i="14" s="1"/>
  <c r="E833" i="14"/>
  <c r="F834" i="14"/>
  <c r="F835" i="14" l="1"/>
  <c r="H834" i="14"/>
  <c r="N834" i="14" s="1"/>
  <c r="E834" i="14"/>
  <c r="F836" i="14" l="1"/>
  <c r="E835" i="14"/>
  <c r="H835" i="14"/>
  <c r="N835" i="14" s="1"/>
  <c r="H836" i="14" l="1"/>
  <c r="N836" i="14" s="1"/>
  <c r="E836" i="14"/>
  <c r="F837" i="14"/>
  <c r="H837" i="14" l="1"/>
  <c r="N837" i="14" s="1"/>
  <c r="F838" i="14"/>
  <c r="E837" i="14"/>
  <c r="F839" i="14" l="1"/>
  <c r="H838" i="14"/>
  <c r="N838" i="14" s="1"/>
  <c r="E838" i="14"/>
  <c r="E839" i="14" l="1"/>
  <c r="F840" i="14"/>
  <c r="H839" i="14"/>
  <c r="N839" i="14" s="1"/>
  <c r="E840" i="14" l="1"/>
  <c r="F841" i="14"/>
  <c r="H840" i="14"/>
  <c r="N840" i="14" s="1"/>
  <c r="H841" i="14" l="1"/>
  <c r="N841" i="14" s="1"/>
  <c r="E841" i="14"/>
  <c r="F842" i="14"/>
  <c r="F843" i="14" l="1"/>
  <c r="H842" i="14"/>
  <c r="N842" i="14" s="1"/>
  <c r="E842" i="14"/>
  <c r="F844" i="14" l="1"/>
  <c r="H843" i="14"/>
  <c r="N843" i="14" s="1"/>
  <c r="E843" i="14"/>
  <c r="H844" i="14" l="1"/>
  <c r="N844" i="14" s="1"/>
  <c r="E844" i="14"/>
  <c r="F845" i="14"/>
  <c r="E845" i="14" l="1"/>
  <c r="F846" i="14"/>
  <c r="H845" i="14"/>
  <c r="N845" i="14" s="1"/>
  <c r="F847" i="14" l="1"/>
  <c r="E846" i="14"/>
  <c r="H846" i="14"/>
  <c r="N846" i="14" s="1"/>
  <c r="F848" i="14" l="1"/>
  <c r="E847" i="14"/>
  <c r="H847" i="14"/>
  <c r="N847" i="14" s="1"/>
  <c r="H848" i="14" l="1"/>
  <c r="N848" i="14" s="1"/>
  <c r="F849" i="14"/>
  <c r="E848" i="14"/>
  <c r="F850" i="14" l="1"/>
  <c r="E849" i="14"/>
  <c r="H849" i="14"/>
  <c r="N849" i="14" s="1"/>
  <c r="H850" i="14" l="1"/>
  <c r="N850" i="14" s="1"/>
  <c r="E850" i="14"/>
  <c r="F851" i="14"/>
  <c r="F852" i="14" l="1"/>
  <c r="E851" i="14"/>
  <c r="H851" i="14"/>
  <c r="N851" i="14" s="1"/>
  <c r="E852" i="14" l="1"/>
  <c r="F853" i="14"/>
  <c r="H852" i="14"/>
  <c r="N852" i="14" s="1"/>
  <c r="E853" i="14" l="1"/>
  <c r="H853" i="14"/>
  <c r="N853" i="14" s="1"/>
  <c r="F854" i="14"/>
  <c r="H854" i="14" l="1"/>
  <c r="N854" i="14" s="1"/>
  <c r="E854" i="14"/>
  <c r="F855" i="14"/>
  <c r="H855" i="14" l="1"/>
  <c r="N855" i="14" s="1"/>
  <c r="E855" i="14"/>
  <c r="F856" i="14"/>
  <c r="H856" i="14" l="1"/>
  <c r="N856" i="14" s="1"/>
  <c r="E856" i="14"/>
  <c r="F857" i="14"/>
  <c r="F858" i="14" l="1"/>
  <c r="H857" i="14"/>
  <c r="N857" i="14" s="1"/>
  <c r="E857" i="14"/>
  <c r="H858" i="14" l="1"/>
  <c r="N858" i="14" s="1"/>
  <c r="F859" i="14"/>
  <c r="E858" i="14"/>
  <c r="F860" i="14" l="1"/>
  <c r="E859" i="14"/>
  <c r="H859" i="14"/>
  <c r="N859" i="14" s="1"/>
  <c r="E860" i="14" l="1"/>
  <c r="H860" i="14"/>
  <c r="N860" i="14" s="1"/>
  <c r="F861" i="14"/>
  <c r="E861" i="14" l="1"/>
  <c r="H861" i="14"/>
  <c r="N861" i="14" s="1"/>
  <c r="F862" i="14"/>
  <c r="H862" i="14" l="1"/>
  <c r="N862" i="14" s="1"/>
  <c r="F863" i="14"/>
  <c r="E862" i="14"/>
  <c r="H863" i="14" l="1"/>
  <c r="N863" i="14" s="1"/>
  <c r="F864" i="14"/>
  <c r="E863" i="14"/>
  <c r="H864" i="14" l="1"/>
  <c r="N864" i="14" s="1"/>
  <c r="F865" i="14"/>
  <c r="E864" i="14"/>
  <c r="F866" i="14" l="1"/>
  <c r="H865" i="14"/>
  <c r="N865" i="14" s="1"/>
  <c r="E865" i="14"/>
  <c r="H866" i="14" l="1"/>
  <c r="N866" i="14" s="1"/>
  <c r="E866" i="14"/>
  <c r="F867" i="14"/>
  <c r="F868" i="14" l="1"/>
  <c r="E867" i="14"/>
  <c r="H867" i="14"/>
  <c r="N867" i="14" s="1"/>
  <c r="F869" i="14" l="1"/>
  <c r="H868" i="14"/>
  <c r="N868" i="14" s="1"/>
  <c r="E868" i="14"/>
  <c r="E869" i="14" l="1"/>
  <c r="F870" i="14"/>
  <c r="H869" i="14"/>
  <c r="N869" i="14" s="1"/>
  <c r="F871" i="14" l="1"/>
  <c r="H870" i="14"/>
  <c r="N870" i="14" s="1"/>
  <c r="E870" i="14"/>
  <c r="F872" i="14" l="1"/>
  <c r="H871" i="14"/>
  <c r="N871" i="14" s="1"/>
  <c r="E871" i="14"/>
  <c r="H872" i="14" l="1"/>
  <c r="N872" i="14" s="1"/>
  <c r="F873" i="14"/>
  <c r="E872" i="14"/>
  <c r="F874" i="14" l="1"/>
  <c r="H873" i="14"/>
  <c r="N873" i="14" s="1"/>
  <c r="E873" i="14"/>
  <c r="H874" i="14" l="1"/>
  <c r="N874" i="14" s="1"/>
  <c r="F875" i="14"/>
  <c r="E874" i="14"/>
  <c r="F876" i="14" l="1"/>
  <c r="E875" i="14"/>
  <c r="H875" i="14"/>
  <c r="N875" i="14" s="1"/>
  <c r="H876" i="14" l="1"/>
  <c r="N876" i="14" s="1"/>
  <c r="E876" i="14"/>
  <c r="F877" i="14"/>
  <c r="E877" i="14" l="1"/>
  <c r="H877" i="14"/>
  <c r="N877" i="14" s="1"/>
  <c r="F878" i="14"/>
  <c r="H878" i="14" l="1"/>
  <c r="N878" i="14" s="1"/>
  <c r="F879" i="14"/>
  <c r="E878" i="14"/>
  <c r="H879" i="14" l="1"/>
  <c r="N879" i="14" s="1"/>
  <c r="E879" i="14"/>
  <c r="F880" i="14"/>
  <c r="H880" i="14" l="1"/>
  <c r="N880" i="14" s="1"/>
  <c r="F881" i="14"/>
  <c r="E880" i="14"/>
  <c r="F882" i="14" l="1"/>
  <c r="E881" i="14"/>
  <c r="H881" i="14"/>
  <c r="N881" i="14" s="1"/>
  <c r="H882" i="14" l="1"/>
  <c r="N882" i="14" s="1"/>
  <c r="F883" i="14"/>
  <c r="E882" i="14"/>
  <c r="F884" i="14" l="1"/>
  <c r="E883" i="14"/>
  <c r="H883" i="14"/>
  <c r="N883" i="14" s="1"/>
  <c r="H884" i="14" l="1"/>
  <c r="N884" i="14" s="1"/>
  <c r="F885" i="14"/>
  <c r="E884" i="14"/>
  <c r="E885" i="14" l="1"/>
  <c r="H885" i="14"/>
  <c r="N885" i="14" s="1"/>
  <c r="F886" i="14"/>
  <c r="F887" i="14" l="1"/>
  <c r="E886" i="14"/>
  <c r="H886" i="14"/>
  <c r="N886" i="14" s="1"/>
  <c r="F888" i="14" l="1"/>
  <c r="E887" i="14"/>
  <c r="H887" i="14"/>
  <c r="N887" i="14" s="1"/>
  <c r="H888" i="14" l="1"/>
  <c r="N888" i="14" s="1"/>
  <c r="F889" i="14"/>
  <c r="E888" i="14"/>
  <c r="F890" i="14" l="1"/>
  <c r="H889" i="14"/>
  <c r="N889" i="14" s="1"/>
  <c r="E889" i="14"/>
  <c r="H890" i="14" l="1"/>
  <c r="N890" i="14" s="1"/>
  <c r="E890" i="14"/>
  <c r="F891" i="14"/>
  <c r="F892" i="14" l="1"/>
  <c r="E891" i="14"/>
  <c r="H891" i="14"/>
  <c r="N891" i="14" s="1"/>
  <c r="F893" i="14" l="1"/>
  <c r="H892" i="14"/>
  <c r="N892" i="14" s="1"/>
  <c r="E892" i="14"/>
  <c r="E893" i="14" l="1"/>
  <c r="F894" i="14"/>
  <c r="H893" i="14"/>
  <c r="N893" i="14" s="1"/>
  <c r="H894" i="14" l="1"/>
  <c r="N894" i="14" s="1"/>
  <c r="F895" i="14"/>
  <c r="E894" i="14"/>
  <c r="H895" i="14" l="1"/>
  <c r="N895" i="14" s="1"/>
  <c r="F896" i="14"/>
  <c r="E895" i="14"/>
  <c r="H896" i="14" l="1"/>
  <c r="N896" i="14" s="1"/>
  <c r="E896" i="14"/>
  <c r="F897" i="14"/>
  <c r="F898" i="14" l="1"/>
  <c r="H897" i="14"/>
  <c r="N897" i="14" s="1"/>
  <c r="E897" i="14"/>
  <c r="H898" i="14" l="1"/>
  <c r="N898" i="14" s="1"/>
  <c r="E898" i="14"/>
  <c r="F899" i="14"/>
  <c r="F900" i="14" l="1"/>
  <c r="E899" i="14"/>
  <c r="H899" i="14"/>
  <c r="N899" i="14" s="1"/>
  <c r="E900" i="14" l="1"/>
  <c r="F901" i="14"/>
  <c r="H900" i="14"/>
  <c r="N900" i="14" s="1"/>
  <c r="E901" i="14" l="1"/>
  <c r="H901" i="14"/>
  <c r="N901" i="14" s="1"/>
  <c r="F902" i="14"/>
  <c r="H902" i="14" l="1"/>
  <c r="N902" i="14" s="1"/>
  <c r="E902" i="14"/>
  <c r="F903" i="14"/>
  <c r="H903" i="14" l="1"/>
  <c r="N903" i="14" s="1"/>
  <c r="E903" i="14"/>
  <c r="F904" i="14"/>
  <c r="H904" i="14" l="1"/>
  <c r="N904" i="14" s="1"/>
  <c r="E904" i="14"/>
  <c r="F905" i="14"/>
  <c r="F906" i="14" l="1"/>
  <c r="E905" i="14"/>
  <c r="H905" i="14"/>
  <c r="N905" i="14" s="1"/>
  <c r="H906" i="14" l="1"/>
  <c r="N906" i="14" s="1"/>
  <c r="E906" i="14"/>
  <c r="F907" i="14"/>
  <c r="F908" i="14" l="1"/>
  <c r="E907" i="14"/>
  <c r="H907" i="14"/>
  <c r="N907" i="14" s="1"/>
  <c r="F909" i="14" l="1"/>
  <c r="H908" i="14"/>
  <c r="N908" i="14" s="1"/>
  <c r="E908" i="14"/>
  <c r="E909" i="14" l="1"/>
  <c r="F910" i="14"/>
  <c r="H909" i="14"/>
  <c r="N909" i="14" s="1"/>
  <c r="F911" i="14" l="1"/>
  <c r="H910" i="14"/>
  <c r="N910" i="14" s="1"/>
  <c r="E910" i="14"/>
  <c r="F912" i="14" l="1"/>
  <c r="H911" i="14"/>
  <c r="N911" i="14" s="1"/>
  <c r="E911" i="14"/>
  <c r="H912" i="14" l="1"/>
  <c r="N912" i="14" s="1"/>
  <c r="F913" i="14"/>
  <c r="E912" i="14"/>
  <c r="F914" i="14" l="1"/>
  <c r="H913" i="14"/>
  <c r="N913" i="14" s="1"/>
  <c r="E913" i="14"/>
  <c r="H914" i="14" l="1"/>
  <c r="N914" i="14" s="1"/>
  <c r="E914" i="14"/>
  <c r="F915" i="14"/>
  <c r="F916" i="14" l="1"/>
  <c r="E915" i="14"/>
  <c r="H915" i="14"/>
  <c r="N915" i="14" s="1"/>
  <c r="E916" i="14" l="1"/>
  <c r="F917" i="14"/>
  <c r="H916" i="14"/>
  <c r="N916" i="14" s="1"/>
  <c r="E917" i="14" l="1"/>
  <c r="H917" i="14"/>
  <c r="N917" i="14" s="1"/>
  <c r="F918" i="14"/>
  <c r="E918" i="14" l="1"/>
  <c r="F919" i="14"/>
  <c r="H918" i="14"/>
  <c r="N918" i="14" s="1"/>
  <c r="H919" i="14" l="1"/>
  <c r="N919" i="14" s="1"/>
  <c r="F920" i="14"/>
  <c r="E919" i="14"/>
  <c r="H920" i="14" l="1"/>
  <c r="N920" i="14" s="1"/>
  <c r="F921" i="14"/>
  <c r="E920" i="14"/>
  <c r="F922" i="14" l="1"/>
  <c r="H921" i="14"/>
  <c r="N921" i="14" s="1"/>
  <c r="E921" i="14"/>
  <c r="H922" i="14" l="1"/>
  <c r="N922" i="14" s="1"/>
  <c r="E922" i="14"/>
  <c r="F923" i="14"/>
  <c r="F924" i="14" l="1"/>
  <c r="E923" i="14"/>
  <c r="H923" i="14"/>
  <c r="N923" i="14" s="1"/>
  <c r="E924" i="14" l="1"/>
  <c r="H924" i="14"/>
  <c r="N924" i="14" s="1"/>
  <c r="F925" i="14"/>
  <c r="E925" i="14" l="1"/>
  <c r="H925" i="14"/>
  <c r="N925" i="14" s="1"/>
  <c r="F926" i="14"/>
  <c r="F927" i="14" l="1"/>
  <c r="E926" i="14"/>
  <c r="H926" i="14"/>
  <c r="N926" i="14" s="1"/>
  <c r="H927" i="14" l="1"/>
  <c r="N927" i="14" s="1"/>
  <c r="F928" i="14"/>
  <c r="E927" i="14"/>
  <c r="H928" i="14" l="1"/>
  <c r="N928" i="14" s="1"/>
  <c r="F929" i="14"/>
  <c r="E928" i="14"/>
  <c r="F930" i="14" l="1"/>
  <c r="E929" i="14"/>
  <c r="H929" i="14"/>
  <c r="N929" i="14" s="1"/>
  <c r="H930" i="14" l="1"/>
  <c r="N930" i="14" s="1"/>
  <c r="E930" i="14"/>
  <c r="F931" i="14"/>
  <c r="F932" i="14" l="1"/>
  <c r="E931" i="14"/>
  <c r="H931" i="14"/>
  <c r="N931" i="14" s="1"/>
  <c r="H932" i="14" l="1"/>
  <c r="N932" i="14" s="1"/>
  <c r="E932" i="14"/>
  <c r="F933" i="14"/>
  <c r="E933" i="14" l="1"/>
  <c r="F934" i="14"/>
  <c r="H933" i="14"/>
  <c r="N933" i="14" s="1"/>
  <c r="F935" i="14" l="1"/>
  <c r="E934" i="14"/>
  <c r="H934" i="14"/>
  <c r="N934" i="14" s="1"/>
  <c r="H935" i="14" l="1"/>
  <c r="N935" i="14" s="1"/>
  <c r="F936" i="14"/>
  <c r="E935" i="14"/>
  <c r="H936" i="14" l="1"/>
  <c r="N936" i="14" s="1"/>
  <c r="F937" i="14"/>
  <c r="E936" i="14"/>
  <c r="F938" i="14" l="1"/>
  <c r="E937" i="14"/>
  <c r="H937" i="14"/>
  <c r="N937" i="14" s="1"/>
  <c r="E938" i="14" l="1"/>
  <c r="F939" i="14"/>
  <c r="H938" i="14"/>
  <c r="N938" i="14" s="1"/>
  <c r="E939" i="14" l="1"/>
  <c r="F940" i="14"/>
  <c r="H939" i="14"/>
  <c r="N939" i="14" s="1"/>
  <c r="H940" i="14" l="1"/>
  <c r="N940" i="14" s="1"/>
  <c r="F941" i="14"/>
  <c r="E940" i="14"/>
  <c r="H941" i="14" l="1"/>
  <c r="N941" i="14" s="1"/>
  <c r="F942" i="14"/>
  <c r="E941" i="14"/>
  <c r="F943" i="14" l="1"/>
  <c r="H942" i="14"/>
  <c r="N942" i="14" s="1"/>
  <c r="E942" i="14"/>
  <c r="H943" i="14" l="1"/>
  <c r="N943" i="14" s="1"/>
  <c r="F944" i="14"/>
  <c r="E943" i="14"/>
  <c r="H944" i="14" l="1"/>
  <c r="N944" i="14" s="1"/>
  <c r="F945" i="14"/>
  <c r="E944" i="14"/>
  <c r="F946" i="14" l="1"/>
  <c r="H945" i="14"/>
  <c r="N945" i="14" s="1"/>
  <c r="E945" i="14"/>
  <c r="E946" i="14" l="1"/>
  <c r="H946" i="14"/>
  <c r="N946" i="14" s="1"/>
  <c r="F947" i="14"/>
  <c r="E947" i="14" l="1"/>
  <c r="H947" i="14"/>
  <c r="N947" i="14" s="1"/>
  <c r="F948" i="14"/>
  <c r="F949" i="14" l="1"/>
  <c r="H948" i="14"/>
  <c r="N948" i="14" s="1"/>
  <c r="E948" i="14"/>
  <c r="H949" i="14" l="1"/>
  <c r="N949" i="14" s="1"/>
  <c r="F950" i="14"/>
  <c r="E949" i="14"/>
  <c r="F951" i="14" l="1"/>
  <c r="H950" i="14"/>
  <c r="N950" i="14" s="1"/>
  <c r="E950" i="14"/>
  <c r="H951" i="14" l="1"/>
  <c r="N951" i="14" s="1"/>
  <c r="F952" i="14"/>
  <c r="E951" i="14"/>
  <c r="H952" i="14" l="1"/>
  <c r="N952" i="14" s="1"/>
  <c r="F953" i="14"/>
  <c r="E952" i="14"/>
  <c r="F954" i="14" l="1"/>
  <c r="E953" i="14"/>
  <c r="H953" i="14"/>
  <c r="N953" i="14" s="1"/>
  <c r="E954" i="14" l="1"/>
  <c r="F955" i="14"/>
  <c r="H954" i="14"/>
  <c r="N954" i="14" s="1"/>
  <c r="E955" i="14" l="1"/>
  <c r="H955" i="14"/>
  <c r="N955" i="14" s="1"/>
  <c r="F956" i="14"/>
  <c r="F957" i="14" l="1"/>
  <c r="E956" i="14"/>
  <c r="H956" i="14"/>
  <c r="N956" i="14" s="1"/>
  <c r="H957" i="14" l="1"/>
  <c r="N957" i="14" s="1"/>
  <c r="F958" i="14"/>
  <c r="E957" i="14"/>
  <c r="F959" i="14" l="1"/>
  <c r="H958" i="14"/>
  <c r="N958" i="14" s="1"/>
  <c r="E958" i="14"/>
  <c r="H959" i="14" l="1"/>
  <c r="N959" i="14" s="1"/>
  <c r="E959" i="14"/>
  <c r="F960" i="14"/>
  <c r="H960" i="14" l="1"/>
  <c r="N960" i="14" s="1"/>
  <c r="F961" i="14"/>
  <c r="E960" i="14"/>
  <c r="F962" i="14" l="1"/>
  <c r="H961" i="14"/>
  <c r="N961" i="14" s="1"/>
  <c r="E961" i="14"/>
  <c r="E962" i="14" l="1"/>
  <c r="H962" i="14"/>
  <c r="N962" i="14" s="1"/>
  <c r="F963" i="14"/>
  <c r="E963" i="14" l="1"/>
  <c r="F964" i="14"/>
  <c r="H963" i="14"/>
  <c r="N963" i="14" s="1"/>
  <c r="E964" i="14" l="1"/>
  <c r="H964" i="14"/>
  <c r="N964" i="14" s="1"/>
  <c r="F965" i="14"/>
  <c r="H965" i="14" l="1"/>
  <c r="N965" i="14" s="1"/>
  <c r="F966" i="14"/>
  <c r="E965" i="14"/>
  <c r="F967" i="14" l="1"/>
  <c r="E966" i="14"/>
  <c r="H966" i="14"/>
  <c r="N966" i="14" s="1"/>
  <c r="H967" i="14" l="1"/>
  <c r="N967" i="14" s="1"/>
  <c r="E967" i="14"/>
  <c r="F968" i="14"/>
  <c r="H968" i="14" l="1"/>
  <c r="N968" i="14" s="1"/>
  <c r="F969" i="14"/>
  <c r="E968" i="14"/>
  <c r="F970" i="14" l="1"/>
  <c r="H969" i="14"/>
  <c r="N969" i="14" s="1"/>
  <c r="E969" i="14"/>
  <c r="E970" i="14" l="1"/>
  <c r="F971" i="14"/>
  <c r="H970" i="14"/>
  <c r="N970" i="14" s="1"/>
  <c r="E971" i="14" l="1"/>
  <c r="H971" i="14"/>
  <c r="N971" i="14" s="1"/>
  <c r="F972" i="14"/>
  <c r="H972" i="14" l="1"/>
  <c r="N972" i="14" s="1"/>
  <c r="F973" i="14"/>
  <c r="E972" i="14"/>
  <c r="H973" i="14" l="1"/>
  <c r="N973" i="14" s="1"/>
  <c r="F974" i="14"/>
  <c r="E973" i="14"/>
  <c r="F975" i="14" l="1"/>
  <c r="H974" i="14"/>
  <c r="N974" i="14" s="1"/>
  <c r="E974" i="14"/>
  <c r="H975" i="14" l="1"/>
  <c r="N975" i="14" s="1"/>
  <c r="F976" i="14"/>
  <c r="E975" i="14"/>
  <c r="H976" i="14" l="1"/>
  <c r="N976" i="14" s="1"/>
  <c r="F977" i="14"/>
  <c r="E976" i="14"/>
  <c r="F978" i="14" l="1"/>
  <c r="H977" i="14"/>
  <c r="N977" i="14" s="1"/>
  <c r="E977" i="14"/>
  <c r="E978" i="14" l="1"/>
  <c r="H978" i="14"/>
  <c r="N978" i="14" s="1"/>
  <c r="F979" i="14"/>
  <c r="E979" i="14" l="1"/>
  <c r="F980" i="14"/>
  <c r="H979" i="14"/>
  <c r="N979" i="14" s="1"/>
  <c r="F981" i="14" l="1"/>
  <c r="E980" i="14"/>
  <c r="H980" i="14"/>
  <c r="N980" i="14" s="1"/>
  <c r="H981" i="14" l="1"/>
  <c r="N981" i="14" s="1"/>
  <c r="F982" i="14"/>
  <c r="E981" i="14"/>
  <c r="F983" i="14" l="1"/>
  <c r="H982" i="14"/>
  <c r="N982" i="14" s="1"/>
  <c r="E982" i="14"/>
  <c r="H983" i="14" l="1"/>
  <c r="N983" i="14" s="1"/>
  <c r="E983" i="14"/>
  <c r="F984" i="14"/>
  <c r="H984" i="14" l="1"/>
  <c r="N984" i="14" s="1"/>
  <c r="F985" i="14"/>
  <c r="E984" i="14"/>
  <c r="F986" i="14" l="1"/>
  <c r="E985" i="14"/>
  <c r="H985" i="14"/>
  <c r="N985" i="14" s="1"/>
  <c r="E986" i="14" l="1"/>
  <c r="F987" i="14"/>
  <c r="H986" i="14"/>
  <c r="N986" i="14" s="1"/>
  <c r="E987" i="14" l="1"/>
  <c r="H987" i="14"/>
  <c r="N987" i="14" s="1"/>
  <c r="F988" i="14"/>
  <c r="H988" i="14" l="1"/>
  <c r="N988" i="14" s="1"/>
  <c r="E988" i="14"/>
  <c r="F989" i="14"/>
  <c r="H989" i="14" l="1"/>
  <c r="N989" i="14" s="1"/>
  <c r="E989" i="14"/>
  <c r="F990" i="14"/>
  <c r="F991" i="14" l="1"/>
  <c r="E990" i="14"/>
  <c r="H990" i="14"/>
  <c r="N990" i="14" s="1"/>
  <c r="H991" i="14" l="1"/>
  <c r="N991" i="14" s="1"/>
  <c r="F992" i="14"/>
  <c r="E991" i="14"/>
  <c r="H992" i="14" l="1"/>
  <c r="N992" i="14" s="1"/>
  <c r="F993" i="14"/>
  <c r="E992" i="14"/>
  <c r="F994" i="14" l="1"/>
  <c r="H993" i="14"/>
  <c r="N993" i="14" s="1"/>
  <c r="E993" i="14"/>
  <c r="E994" i="14" l="1"/>
  <c r="F995" i="14"/>
  <c r="H994" i="14"/>
  <c r="N994" i="14" s="1"/>
  <c r="E995" i="14" l="1"/>
  <c r="F996" i="14"/>
  <c r="H995" i="14"/>
  <c r="N995" i="14" s="1"/>
  <c r="F997" i="14" l="1"/>
  <c r="E996" i="14"/>
  <c r="H996" i="14"/>
  <c r="N996" i="14" s="1"/>
  <c r="H997" i="14" l="1"/>
  <c r="N997" i="14" s="1"/>
  <c r="F998" i="14"/>
  <c r="E997" i="14"/>
  <c r="F999" i="14" l="1"/>
  <c r="H998" i="14"/>
  <c r="N998" i="14" s="1"/>
  <c r="E998" i="14"/>
  <c r="H999" i="14" l="1"/>
  <c r="N999" i="14" s="1"/>
  <c r="E999" i="14"/>
  <c r="F1000" i="14"/>
  <c r="H1000" i="14" l="1"/>
  <c r="N1000" i="14" s="1"/>
  <c r="F1001" i="14"/>
  <c r="E1000" i="14"/>
  <c r="F1002" i="14" l="1"/>
  <c r="E1001" i="14"/>
  <c r="H1001" i="14"/>
  <c r="N1001" i="14" s="1"/>
  <c r="E1002" i="14" l="1"/>
  <c r="H1002" i="14"/>
  <c r="N1002" i="14" s="1"/>
  <c r="F1003" i="14"/>
  <c r="E1003" i="14" l="1"/>
  <c r="H1003" i="14"/>
  <c r="N1003" i="14" s="1"/>
  <c r="F1004" i="14"/>
  <c r="H1004" i="14" l="1"/>
  <c r="N1004" i="14" s="1"/>
  <c r="E1004" i="14"/>
  <c r="F1005" i="14"/>
  <c r="H1005" i="14" l="1"/>
  <c r="N1005" i="14" s="1"/>
  <c r="F1006" i="14"/>
  <c r="E1005" i="14"/>
  <c r="F1007" i="14" l="1"/>
  <c r="E1006" i="14"/>
  <c r="H1006" i="14"/>
  <c r="N1006" i="14" s="1"/>
  <c r="H1007" i="14" l="1"/>
  <c r="N1007" i="14" s="1"/>
  <c r="E1007" i="14"/>
  <c r="F1008" i="14"/>
  <c r="H1008" i="14" l="1"/>
  <c r="N1008" i="14" s="1"/>
  <c r="F1009" i="14"/>
  <c r="E1008" i="14"/>
  <c r="F1010" i="14" l="1"/>
  <c r="H1009" i="14"/>
  <c r="N1009" i="14" s="1"/>
  <c r="E1009" i="14"/>
  <c r="E1010" i="14" l="1"/>
  <c r="F1011" i="14"/>
  <c r="H1010" i="14"/>
  <c r="N1010" i="14" s="1"/>
  <c r="E1011" i="14" l="1"/>
  <c r="H1011" i="14"/>
  <c r="N1011" i="14" s="1"/>
  <c r="F1012" i="14"/>
  <c r="H1012" i="14" l="1"/>
  <c r="N1012" i="14" s="1"/>
  <c r="F1013" i="14"/>
  <c r="E1012" i="14"/>
  <c r="H1013" i="14" l="1"/>
  <c r="N1013" i="14" s="1"/>
  <c r="E1013" i="14"/>
  <c r="F1014" i="14"/>
  <c r="H1014" i="14" l="1"/>
  <c r="N1014" i="14" s="1"/>
  <c r="F1015" i="14"/>
  <c r="E1014" i="14"/>
  <c r="H1015" i="14" l="1"/>
  <c r="N1015" i="14" s="1"/>
  <c r="F1016" i="14"/>
  <c r="E1015" i="14"/>
  <c r="H1016" i="14" l="1"/>
  <c r="N1016" i="14" s="1"/>
  <c r="F1017" i="14"/>
  <c r="E1016" i="14"/>
  <c r="F1018" i="14" l="1"/>
  <c r="E1017" i="14"/>
  <c r="H1017" i="14"/>
  <c r="N1017" i="14" s="1"/>
  <c r="E1018" i="14" l="1"/>
  <c r="H1018" i="14"/>
  <c r="N1018" i="14" s="1"/>
  <c r="F1019" i="14"/>
  <c r="E1019" i="14" l="1"/>
  <c r="H1019" i="14"/>
  <c r="N1019" i="14" s="1"/>
  <c r="F1020" i="14"/>
  <c r="F1021" i="14" l="1"/>
  <c r="E1020" i="14"/>
  <c r="H1020" i="14"/>
  <c r="N1020" i="14" s="1"/>
  <c r="H1021" i="14" l="1"/>
  <c r="N1021" i="14" s="1"/>
  <c r="F1022" i="14"/>
  <c r="E1021" i="14"/>
  <c r="H1022" i="14" l="1"/>
  <c r="N1022" i="14" s="1"/>
  <c r="F1023" i="14"/>
  <c r="E1022" i="14"/>
  <c r="H1023" i="14" l="1"/>
  <c r="N1023" i="14" s="1"/>
  <c r="F1024" i="14"/>
  <c r="E1023" i="14"/>
  <c r="H1024" i="14" l="1"/>
  <c r="N1024" i="14" s="1"/>
  <c r="F1025" i="14"/>
  <c r="E1024" i="14"/>
  <c r="F1026" i="14" l="1"/>
  <c r="E1025" i="14"/>
  <c r="H1025" i="14"/>
  <c r="N1025" i="14" s="1"/>
  <c r="E1026" i="14" l="1"/>
  <c r="F1027" i="14"/>
  <c r="H1026" i="14"/>
  <c r="N1026" i="14" s="1"/>
  <c r="E1027" i="14" l="1"/>
  <c r="F1028" i="14"/>
  <c r="H1027" i="14"/>
  <c r="N1027" i="14" s="1"/>
  <c r="H1028" i="14" l="1"/>
  <c r="N1028" i="14" s="1"/>
  <c r="F1029" i="14"/>
  <c r="E1028" i="14"/>
  <c r="H1029" i="14" l="1"/>
  <c r="N1029" i="14" s="1"/>
  <c r="E1029" i="14"/>
  <c r="F1030" i="14"/>
  <c r="H1030" i="14" l="1"/>
  <c r="N1030" i="14" s="1"/>
  <c r="F1031" i="14"/>
  <c r="E1030" i="14"/>
  <c r="H1031" i="14" l="1"/>
  <c r="N1031" i="14" s="1"/>
  <c r="F1032" i="14"/>
  <c r="E1031" i="14"/>
  <c r="H1032" i="14" l="1"/>
  <c r="N1032" i="14" s="1"/>
  <c r="F1033" i="14"/>
  <c r="E1032" i="14"/>
  <c r="F1034" i="14" l="1"/>
  <c r="E1033" i="14"/>
  <c r="H1033" i="14"/>
  <c r="N1033" i="14" s="1"/>
  <c r="E1034" i="14" l="1"/>
  <c r="H1034" i="14"/>
  <c r="N1034" i="14" s="1"/>
  <c r="F1035" i="14"/>
  <c r="E1035" i="14" l="1"/>
  <c r="H1035" i="14"/>
  <c r="N1035" i="14" s="1"/>
  <c r="F1036" i="14"/>
  <c r="F1037" i="14" l="1"/>
  <c r="E1036" i="14"/>
  <c r="H1036" i="14"/>
  <c r="N1036" i="14" s="1"/>
  <c r="H1037" i="14" l="1"/>
  <c r="N1037" i="14" s="1"/>
  <c r="F1038" i="14"/>
  <c r="E1037" i="14"/>
  <c r="H1038" i="14" l="1"/>
  <c r="N1038" i="14" s="1"/>
  <c r="F1039" i="14"/>
  <c r="E1038" i="14"/>
  <c r="H1039" i="14" l="1"/>
  <c r="N1039" i="14" s="1"/>
  <c r="F1040" i="14"/>
  <c r="E1039" i="14"/>
  <c r="H1040" i="14" l="1"/>
  <c r="N1040" i="14" s="1"/>
  <c r="F1041" i="14"/>
  <c r="E1040" i="14"/>
  <c r="F1042" i="14" l="1"/>
  <c r="E1041" i="14"/>
  <c r="H1041" i="14"/>
  <c r="N1041" i="14" s="1"/>
  <c r="E1042" i="14" l="1"/>
  <c r="F1043" i="14"/>
  <c r="H1042" i="14"/>
  <c r="N1042" i="14" s="1"/>
  <c r="E1043" i="14" l="1"/>
  <c r="F1044" i="14"/>
  <c r="H1043" i="14"/>
  <c r="N1043" i="14" s="1"/>
  <c r="H1044" i="14" l="1"/>
  <c r="N1044" i="14" s="1"/>
  <c r="F1045" i="14"/>
  <c r="E1044" i="14"/>
  <c r="F1046" i="14" l="1"/>
  <c r="H1045" i="14"/>
  <c r="N1045" i="14" s="1"/>
  <c r="E1045" i="14"/>
  <c r="F1047" i="14" l="1"/>
  <c r="H1046" i="14"/>
  <c r="N1046" i="14" s="1"/>
  <c r="E1046" i="14"/>
  <c r="E1047" i="14" l="1"/>
  <c r="F1048" i="14"/>
  <c r="H1047" i="14"/>
  <c r="N1047" i="14" s="1"/>
  <c r="H1048" i="14" l="1"/>
  <c r="N1048" i="14" s="1"/>
  <c r="E1048" i="14"/>
  <c r="F1049" i="14"/>
  <c r="H1049" i="14" l="1"/>
  <c r="N1049" i="14" s="1"/>
  <c r="F1050" i="14"/>
  <c r="E1049" i="14"/>
  <c r="F1051" i="14" l="1"/>
  <c r="E1050" i="14"/>
  <c r="H1050" i="14"/>
  <c r="N1050" i="14" s="1"/>
  <c r="F1052" i="14" l="1"/>
  <c r="E1051" i="14"/>
  <c r="H1051" i="14"/>
  <c r="N1051" i="14" s="1"/>
  <c r="H1052" i="14" l="1"/>
  <c r="N1052" i="14" s="1"/>
  <c r="E1052" i="14"/>
  <c r="F1053" i="14"/>
  <c r="F1054" i="14" l="1"/>
  <c r="H1053" i="14"/>
  <c r="N1053" i="14" s="1"/>
  <c r="E1053" i="14"/>
  <c r="H1054" i="14" l="1"/>
  <c r="N1054" i="14" s="1"/>
  <c r="E1054" i="14"/>
  <c r="F1055" i="14"/>
  <c r="E1055" i="14" l="1"/>
  <c r="H1055" i="14"/>
  <c r="N1055" i="14" s="1"/>
  <c r="F1056" i="14"/>
  <c r="H1056" i="14" l="1"/>
  <c r="N1056" i="14" s="1"/>
  <c r="E1056" i="14"/>
  <c r="F1057" i="14"/>
  <c r="H1057" i="14" l="1"/>
  <c r="N1057" i="14" s="1"/>
  <c r="E1057" i="14"/>
  <c r="F1058" i="14"/>
  <c r="F1059" i="14" l="1"/>
  <c r="H1058" i="14"/>
  <c r="N1058" i="14" s="1"/>
  <c r="E1058" i="14"/>
  <c r="F1060" i="14" l="1"/>
  <c r="H1059" i="14"/>
  <c r="N1059" i="14" s="1"/>
  <c r="E1059" i="14"/>
  <c r="H1060" i="14" l="1"/>
  <c r="N1060" i="14" s="1"/>
  <c r="E1060" i="14"/>
  <c r="F1061" i="14"/>
  <c r="F1062" i="14" l="1"/>
  <c r="E1061" i="14"/>
  <c r="H1061" i="14"/>
  <c r="N1061" i="14" s="1"/>
  <c r="E1062" i="14" l="1"/>
  <c r="F1063" i="14"/>
  <c r="H1062" i="14"/>
  <c r="N1062" i="14" s="1"/>
  <c r="E1063" i="14" l="1"/>
  <c r="H1063" i="14"/>
  <c r="N1063" i="14" s="1"/>
  <c r="F1064" i="14"/>
  <c r="H1064" i="14" l="1"/>
  <c r="N1064" i="14" s="1"/>
  <c r="F1065" i="14"/>
  <c r="E1064" i="14"/>
  <c r="H1065" i="14" l="1"/>
  <c r="N1065" i="14" s="1"/>
  <c r="F1066" i="14"/>
  <c r="E1065" i="14"/>
  <c r="F1067" i="14" l="1"/>
  <c r="H1066" i="14"/>
  <c r="N1066" i="14" s="1"/>
  <c r="E1066" i="14"/>
  <c r="H1067" i="14" l="1"/>
  <c r="N1067" i="14" s="1"/>
  <c r="E1067" i="14"/>
  <c r="F1068" i="14"/>
  <c r="H1068" i="14" l="1"/>
  <c r="N1068" i="14" s="1"/>
  <c r="E1068" i="14"/>
  <c r="F1069" i="14"/>
  <c r="F1070" i="14" l="1"/>
  <c r="E1069" i="14"/>
  <c r="H1069" i="14"/>
  <c r="N1069" i="14" s="1"/>
  <c r="F1071" i="14" l="1"/>
  <c r="H1070" i="14"/>
  <c r="N1070" i="14" s="1"/>
  <c r="E1070" i="14"/>
  <c r="E1071" i="14" l="1"/>
  <c r="F1072" i="14"/>
  <c r="H1071" i="14"/>
  <c r="N1071" i="14" s="1"/>
  <c r="F1073" i="14" l="1"/>
  <c r="E1072" i="14"/>
  <c r="H1072" i="14"/>
  <c r="N1072" i="14" s="1"/>
  <c r="H1073" i="14" l="1"/>
  <c r="N1073" i="14" s="1"/>
  <c r="F1074" i="14"/>
  <c r="E1073" i="14"/>
  <c r="F1075" i="14" l="1"/>
  <c r="H1074" i="14"/>
  <c r="N1074" i="14" s="1"/>
  <c r="E1074" i="14"/>
  <c r="H1075" i="14" l="1"/>
  <c r="N1075" i="14" s="1"/>
  <c r="F1076" i="14"/>
  <c r="E1075" i="14"/>
  <c r="H1076" i="14" l="1"/>
  <c r="N1076" i="14" s="1"/>
  <c r="E1076" i="14"/>
  <c r="F1077" i="14"/>
  <c r="F1078" i="14" l="1"/>
  <c r="H1077" i="14"/>
  <c r="N1077" i="14" s="1"/>
  <c r="E1077" i="14"/>
  <c r="H1078" i="14" l="1"/>
  <c r="N1078" i="14" s="1"/>
  <c r="E1078" i="14"/>
  <c r="F1079" i="14"/>
  <c r="E1079" i="14" l="1"/>
  <c r="H1079" i="14"/>
  <c r="N1079" i="14" s="1"/>
  <c r="F1080" i="14"/>
  <c r="E1080" i="14" l="1"/>
  <c r="F1081" i="14"/>
  <c r="H1080" i="14"/>
  <c r="N1080" i="14" s="1"/>
  <c r="F1082" i="14" l="1"/>
  <c r="H1081" i="14"/>
  <c r="N1081" i="14" s="1"/>
  <c r="E1081" i="14"/>
  <c r="H1082" i="14" l="1"/>
  <c r="N1082" i="14" s="1"/>
  <c r="E1082" i="14"/>
  <c r="F1083" i="14"/>
  <c r="E1083" i="14" l="1"/>
  <c r="H1083" i="14"/>
  <c r="N1083" i="14" s="1"/>
  <c r="F1084" i="14"/>
  <c r="F1085" i="14" l="1"/>
  <c r="E1084" i="14"/>
  <c r="H1084" i="14"/>
  <c r="N1084" i="14" s="1"/>
  <c r="F1086" i="14" l="1"/>
  <c r="H1085" i="14"/>
  <c r="N1085" i="14" s="1"/>
  <c r="E1085" i="14"/>
  <c r="F1087" i="14" l="1"/>
  <c r="E1086" i="14"/>
  <c r="H1086" i="14"/>
  <c r="N1086" i="14" s="1"/>
  <c r="H1087" i="14" l="1"/>
  <c r="N1087" i="14" s="1"/>
  <c r="E1087" i="14"/>
  <c r="F1088" i="14"/>
  <c r="H1088" i="14" l="1"/>
  <c r="N1088" i="14" s="1"/>
  <c r="F1089" i="14"/>
  <c r="E1088" i="14"/>
  <c r="F1090" i="14" l="1"/>
  <c r="H1089" i="14"/>
  <c r="N1089" i="14" s="1"/>
  <c r="E1089" i="14"/>
  <c r="E1090" i="14" l="1"/>
  <c r="H1090" i="14"/>
  <c r="N1090" i="14" s="1"/>
  <c r="F1091" i="14"/>
  <c r="E1091" i="14" l="1"/>
  <c r="F1092" i="14"/>
  <c r="H1091" i="14"/>
  <c r="N1091" i="14" s="1"/>
  <c r="H1092" i="14" l="1"/>
  <c r="N1092" i="14" s="1"/>
  <c r="F1093" i="14"/>
  <c r="E1092" i="14"/>
  <c r="H1093" i="14" l="1"/>
  <c r="N1093" i="14" s="1"/>
  <c r="F1094" i="14"/>
  <c r="E1093" i="14"/>
  <c r="F1095" i="14" l="1"/>
  <c r="H1094" i="14"/>
  <c r="N1094" i="14" s="1"/>
  <c r="E1094" i="14"/>
  <c r="H1095" i="14" l="1"/>
  <c r="N1095" i="14" s="1"/>
  <c r="E1095" i="14"/>
  <c r="F1096" i="14"/>
  <c r="H1096" i="14" l="1"/>
  <c r="N1096" i="14" s="1"/>
  <c r="F1097" i="14"/>
  <c r="E1096" i="14"/>
  <c r="F1098" i="14" l="1"/>
  <c r="H1097" i="14"/>
  <c r="N1097" i="14" s="1"/>
  <c r="E1097" i="14"/>
  <c r="E1098" i="14" l="1"/>
  <c r="H1098" i="14"/>
  <c r="N1098" i="14" s="1"/>
  <c r="F1099" i="14"/>
  <c r="E1099" i="14" l="1"/>
  <c r="F1100" i="14"/>
  <c r="H1099" i="14"/>
  <c r="N1099" i="14" s="1"/>
  <c r="F1101" i="14" l="1"/>
  <c r="E1100" i="14"/>
  <c r="H1100" i="14"/>
  <c r="N1100" i="14" s="1"/>
  <c r="H1101" i="14" l="1"/>
  <c r="N1101" i="14" s="1"/>
  <c r="E1101" i="14"/>
  <c r="F1102" i="14"/>
  <c r="F1103" i="14" l="1"/>
  <c r="H1102" i="14"/>
  <c r="N1102" i="14" s="1"/>
  <c r="E1102" i="14"/>
  <c r="H1103" i="14" l="1"/>
  <c r="N1103" i="14" s="1"/>
  <c r="F1104" i="14"/>
  <c r="E1103" i="14"/>
  <c r="H1104" i="14" l="1"/>
  <c r="N1104" i="14" s="1"/>
  <c r="F1105" i="14"/>
  <c r="E1104" i="14"/>
  <c r="F1106" i="14" l="1"/>
  <c r="E1105" i="14"/>
  <c r="H1105" i="14"/>
  <c r="N1105" i="14" s="1"/>
  <c r="E1106" i="14" l="1"/>
  <c r="F1107" i="14"/>
  <c r="H1106" i="14"/>
  <c r="N1106" i="14" s="1"/>
  <c r="E1107" i="14" l="1"/>
  <c r="H1107" i="14"/>
  <c r="N1107" i="14" s="1"/>
  <c r="F1108" i="14"/>
  <c r="F1109" i="14" l="1"/>
  <c r="H1108" i="14"/>
  <c r="N1108" i="14" s="1"/>
  <c r="E1108" i="14"/>
  <c r="H1109" i="14" l="1"/>
  <c r="N1109" i="14" s="1"/>
  <c r="E1109" i="14"/>
  <c r="F1110" i="14"/>
  <c r="F1111" i="14" l="1"/>
  <c r="H1110" i="14"/>
  <c r="N1110" i="14" s="1"/>
  <c r="E1110" i="14"/>
  <c r="H1111" i="14" l="1"/>
  <c r="N1111" i="14" s="1"/>
  <c r="F1112" i="14"/>
  <c r="E1111" i="14"/>
  <c r="H1112" i="14" l="1"/>
  <c r="N1112" i="14" s="1"/>
  <c r="F1113" i="14"/>
  <c r="E1112" i="14"/>
  <c r="F1114" i="14" l="1"/>
  <c r="E1113" i="14"/>
  <c r="H1113" i="14"/>
  <c r="N1113" i="14" s="1"/>
  <c r="E1114" i="14" l="1"/>
  <c r="F1115" i="14"/>
  <c r="H1114" i="14"/>
  <c r="N1114" i="14" s="1"/>
  <c r="E1115" i="14" l="1"/>
  <c r="F1116" i="14"/>
  <c r="H1115" i="14"/>
  <c r="N1115" i="14" s="1"/>
  <c r="H1116" i="14" l="1"/>
  <c r="N1116" i="14" s="1"/>
  <c r="E1116" i="14"/>
  <c r="F1117" i="14"/>
  <c r="H1117" i="14" l="1"/>
  <c r="N1117" i="14" s="1"/>
  <c r="F1118" i="14"/>
  <c r="E1117" i="14"/>
  <c r="F1119" i="14" l="1"/>
  <c r="E1118" i="14"/>
  <c r="H1118" i="14"/>
  <c r="N1118" i="14" s="1"/>
  <c r="H1119" i="14" l="1"/>
  <c r="N1119" i="14" s="1"/>
  <c r="E1119" i="14"/>
  <c r="F1120" i="14"/>
  <c r="H1120" i="14" l="1"/>
  <c r="N1120" i="14" s="1"/>
  <c r="F1121" i="14"/>
  <c r="E1120" i="14"/>
  <c r="F1122" i="14" l="1"/>
  <c r="E1121" i="14"/>
  <c r="H1121" i="14"/>
  <c r="N1121" i="14" s="1"/>
  <c r="E1122" i="14" l="1"/>
  <c r="H1122" i="14"/>
  <c r="N1122" i="14" s="1"/>
  <c r="F1123" i="14"/>
  <c r="E1123" i="14" l="1"/>
  <c r="H1123" i="14"/>
  <c r="N1123" i="14" s="1"/>
  <c r="F1124" i="14"/>
  <c r="E1124" i="14" l="1"/>
  <c r="F1125" i="14"/>
  <c r="H1124" i="14"/>
  <c r="N1124" i="14" s="1"/>
  <c r="H1125" i="14" l="1"/>
  <c r="N1125" i="14" s="1"/>
  <c r="F1126" i="14"/>
  <c r="E1125" i="14"/>
  <c r="F1127" i="14" l="1"/>
  <c r="H1126" i="14"/>
  <c r="N1126" i="14" s="1"/>
  <c r="E1126" i="14"/>
  <c r="H1127" i="14" l="1"/>
  <c r="N1127" i="14" s="1"/>
  <c r="F1128" i="14"/>
  <c r="E1127" i="14"/>
  <c r="H1128" i="14" l="1"/>
  <c r="N1128" i="14" s="1"/>
  <c r="F1129" i="14"/>
  <c r="E1128" i="14"/>
  <c r="H1129" i="14" l="1"/>
  <c r="N1129" i="14" s="1"/>
  <c r="F1130" i="14"/>
  <c r="E1129" i="14"/>
  <c r="F1131" i="14" l="1"/>
  <c r="H1130" i="14"/>
  <c r="N1130" i="14" s="1"/>
  <c r="E1130" i="14"/>
  <c r="H1131" i="14" l="1"/>
  <c r="N1131" i="14" s="1"/>
  <c r="F1132" i="14"/>
  <c r="E1131" i="14"/>
  <c r="H1132" i="14" l="1"/>
  <c r="N1132" i="14" s="1"/>
  <c r="F1133" i="14"/>
  <c r="E1132" i="14"/>
  <c r="F1134" i="14" l="1"/>
  <c r="H1133" i="14"/>
  <c r="N1133" i="14" s="1"/>
  <c r="E1133" i="14"/>
  <c r="E1134" i="14" l="1"/>
  <c r="F1135" i="14"/>
  <c r="H1134" i="14"/>
  <c r="N1134" i="14" s="1"/>
  <c r="E1135" i="14" l="1"/>
  <c r="H1135" i="14"/>
  <c r="N1135" i="14" s="1"/>
  <c r="F1136" i="14"/>
  <c r="H1136" i="14" l="1"/>
  <c r="N1136" i="14" s="1"/>
  <c r="E1136" i="14"/>
  <c r="F1137" i="14"/>
  <c r="H1137" i="14" l="1"/>
  <c r="N1137" i="14" s="1"/>
  <c r="E1137" i="14"/>
  <c r="F1138" i="14"/>
  <c r="F1139" i="14" l="1"/>
  <c r="H1138" i="14"/>
  <c r="N1138" i="14" s="1"/>
  <c r="E1138" i="14"/>
  <c r="H1139" i="14" l="1"/>
  <c r="N1139" i="14" s="1"/>
  <c r="F1140" i="14"/>
  <c r="E1139" i="14"/>
  <c r="H1140" i="14" l="1"/>
  <c r="N1140" i="14" s="1"/>
  <c r="F1141" i="14"/>
  <c r="E1140" i="14"/>
  <c r="F1142" i="14" l="1"/>
  <c r="E1141" i="14"/>
  <c r="H1141" i="14"/>
  <c r="N1141" i="14" s="1"/>
  <c r="E1142" i="14" l="1"/>
  <c r="H1142" i="14"/>
  <c r="N1142" i="14" s="1"/>
  <c r="F1143" i="14"/>
  <c r="E1143" i="14" l="1"/>
  <c r="F1144" i="14"/>
  <c r="H1143" i="14"/>
  <c r="N1143" i="14" s="1"/>
  <c r="F1145" i="14" l="1"/>
  <c r="E1144" i="14"/>
  <c r="H1144" i="14"/>
  <c r="N1144" i="14" s="1"/>
  <c r="H1145" i="14" l="1"/>
  <c r="N1145" i="14" s="1"/>
  <c r="F1146" i="14"/>
  <c r="E1145" i="14"/>
  <c r="F1147" i="14" l="1"/>
  <c r="H1146" i="14"/>
  <c r="N1146" i="14" s="1"/>
  <c r="E1146" i="14"/>
  <c r="H1147" i="14" l="1"/>
  <c r="N1147" i="14" s="1"/>
  <c r="E1147" i="14"/>
  <c r="F1148" i="14"/>
  <c r="H1148" i="14" l="1"/>
  <c r="N1148" i="14" s="1"/>
  <c r="F1149" i="14"/>
  <c r="E1148" i="14"/>
  <c r="F1150" i="14" l="1"/>
  <c r="E1149" i="14"/>
  <c r="H1149" i="14"/>
  <c r="N1149" i="14" s="1"/>
  <c r="E1150" i="14" l="1"/>
  <c r="H1150" i="14"/>
  <c r="N1150" i="14" s="1"/>
  <c r="F1151" i="14"/>
  <c r="E1151" i="14" l="1"/>
  <c r="H1151" i="14"/>
  <c r="N1151" i="14" s="1"/>
  <c r="F1152" i="14"/>
  <c r="H1152" i="14" l="1"/>
  <c r="N1152" i="14" s="1"/>
  <c r="F1153" i="14"/>
  <c r="E1152" i="14"/>
  <c r="H1153" i="14" l="1"/>
  <c r="N1153" i="14" s="1"/>
  <c r="F1154" i="14"/>
  <c r="E1153" i="14"/>
  <c r="H1154" i="14" l="1"/>
  <c r="N1154" i="14" s="1"/>
  <c r="F1155" i="14"/>
  <c r="E1154" i="14"/>
  <c r="H1155" i="14" l="1"/>
  <c r="N1155" i="14" s="1"/>
  <c r="F1156" i="14"/>
  <c r="E1155" i="14"/>
  <c r="H1156" i="14" l="1"/>
  <c r="N1156" i="14" s="1"/>
  <c r="F1157" i="14"/>
  <c r="E1156" i="14"/>
  <c r="F1158" i="14" l="1"/>
  <c r="E1157" i="14"/>
  <c r="H1157" i="14"/>
  <c r="N1157" i="14" s="1"/>
  <c r="E1158" i="14" l="1"/>
  <c r="F1159" i="14"/>
  <c r="H1158" i="14"/>
  <c r="N1158" i="14" s="1"/>
  <c r="E1159" i="14" l="1"/>
  <c r="F1160" i="14"/>
  <c r="H1159" i="14"/>
  <c r="N1159" i="14" s="1"/>
  <c r="E1160" i="14" l="1"/>
  <c r="H1160" i="14"/>
  <c r="N1160" i="14" s="1"/>
  <c r="F1161" i="14"/>
  <c r="H1161" i="14" l="1"/>
  <c r="N1161" i="14" s="1"/>
  <c r="F1162" i="14"/>
  <c r="E1161" i="14"/>
  <c r="H1162" i="14" l="1"/>
  <c r="N1162" i="14" s="1"/>
  <c r="F1163" i="14"/>
  <c r="E1162" i="14"/>
  <c r="H1163" i="14" l="1"/>
  <c r="N1163" i="14" s="1"/>
  <c r="F1164" i="14"/>
  <c r="E1163" i="14"/>
  <c r="H1164" i="14" l="1"/>
  <c r="N1164" i="14" s="1"/>
  <c r="F1165" i="14"/>
  <c r="E1164" i="14"/>
  <c r="F1166" i="14" l="1"/>
  <c r="E1165" i="14"/>
  <c r="H1165" i="14"/>
  <c r="N1165" i="14" s="1"/>
  <c r="E1166" i="14" l="1"/>
  <c r="F1167" i="14"/>
  <c r="H1166" i="14"/>
  <c r="N1166" i="14" s="1"/>
  <c r="E1167" i="14" l="1"/>
  <c r="H1167" i="14"/>
  <c r="N1167" i="14" s="1"/>
  <c r="F1168" i="14"/>
  <c r="H1168" i="14" l="1"/>
  <c r="N1168" i="14" s="1"/>
  <c r="E1168" i="14"/>
  <c r="F1169" i="14"/>
  <c r="H1169" i="14" l="1"/>
  <c r="N1169" i="14" s="1"/>
  <c r="F1170" i="14"/>
  <c r="E1169" i="14"/>
  <c r="H1170" i="14" l="1"/>
  <c r="N1170" i="14" s="1"/>
  <c r="F1171" i="14"/>
  <c r="E1170" i="14"/>
  <c r="H1171" i="14" l="1"/>
  <c r="N1171" i="14" s="1"/>
  <c r="F1172" i="14"/>
  <c r="E1171" i="14"/>
  <c r="H1172" i="14" l="1"/>
  <c r="N1172" i="14" s="1"/>
  <c r="F1173" i="14"/>
  <c r="E1172" i="14"/>
  <c r="F1174" i="14" l="1"/>
  <c r="E1173" i="14"/>
  <c r="H1173" i="14"/>
  <c r="N1173" i="14" s="1"/>
  <c r="E1174" i="14" l="1"/>
  <c r="H1174" i="14"/>
  <c r="N1174" i="14" s="1"/>
  <c r="F1175" i="14"/>
  <c r="E1175" i="14" l="1"/>
  <c r="F1176" i="14"/>
  <c r="H1175" i="14"/>
  <c r="N1175" i="14" s="1"/>
  <c r="F1177" i="14" l="1"/>
  <c r="E1176" i="14"/>
  <c r="H1176" i="14"/>
  <c r="N1176" i="14" s="1"/>
  <c r="H1177" i="14" l="1"/>
  <c r="N1177" i="14" s="1"/>
  <c r="F1178" i="14"/>
  <c r="E1177" i="14"/>
  <c r="H1178" i="14" l="1"/>
  <c r="N1178" i="14" s="1"/>
  <c r="F1179" i="14"/>
  <c r="E1178" i="14"/>
  <c r="H1179" i="14" l="1"/>
  <c r="N1179" i="14" s="1"/>
  <c r="F1180" i="14"/>
  <c r="E1179" i="14"/>
  <c r="H1180" i="14" l="1"/>
  <c r="N1180" i="14" s="1"/>
  <c r="F1181" i="14"/>
  <c r="E1180" i="14"/>
  <c r="F1182" i="14" l="1"/>
  <c r="E1181" i="14"/>
  <c r="H1181" i="14"/>
  <c r="N1181" i="14" s="1"/>
  <c r="E1182" i="14" l="1"/>
  <c r="F1183" i="14"/>
  <c r="H1182" i="14"/>
  <c r="N1182" i="14" s="1"/>
  <c r="E1183" i="14" l="1"/>
  <c r="H1183" i="14"/>
  <c r="N1183" i="14" s="1"/>
  <c r="F1184" i="14"/>
  <c r="H1184" i="14" l="1"/>
  <c r="N1184" i="14" s="1"/>
  <c r="E1184" i="14"/>
  <c r="F1185" i="14"/>
  <c r="H1185" i="14" l="1"/>
  <c r="N1185" i="14" s="1"/>
  <c r="E1185" i="14"/>
  <c r="F1186" i="14"/>
  <c r="H1186" i="14" l="1"/>
  <c r="N1186" i="14" s="1"/>
  <c r="F1187" i="14"/>
  <c r="E1186" i="14"/>
  <c r="H1187" i="14" l="1"/>
  <c r="N1187" i="14" s="1"/>
  <c r="F1188" i="14"/>
  <c r="E1187" i="14"/>
  <c r="H1188" i="14" l="1"/>
  <c r="N1188" i="14" s="1"/>
  <c r="F1189" i="14"/>
  <c r="E1188" i="14"/>
  <c r="F1190" i="14" l="1"/>
  <c r="E1189" i="14"/>
  <c r="H1189" i="14"/>
  <c r="N1189" i="14" s="1"/>
  <c r="E1190" i="14" l="1"/>
  <c r="H1190" i="14"/>
  <c r="N1190" i="14" s="1"/>
  <c r="F1191" i="14"/>
  <c r="E1191" i="14" l="1"/>
  <c r="F1192" i="14"/>
  <c r="H1191" i="14"/>
  <c r="N1191" i="14" s="1"/>
  <c r="F1193" i="14" l="1"/>
  <c r="E1192" i="14"/>
  <c r="H1192" i="14"/>
  <c r="N1192" i="14" s="1"/>
  <c r="H1193" i="14" l="1"/>
  <c r="N1193" i="14" s="1"/>
  <c r="F1194" i="14"/>
  <c r="E1193" i="14"/>
  <c r="H1194" i="14" l="1"/>
  <c r="N1194" i="14" s="1"/>
  <c r="F1195" i="14"/>
  <c r="E1194" i="14"/>
  <c r="H1195" i="14" l="1"/>
  <c r="N1195" i="14" s="1"/>
  <c r="F1196" i="14"/>
  <c r="E1195" i="14"/>
  <c r="H1196" i="14" l="1"/>
  <c r="N1196" i="14" s="1"/>
  <c r="F1197" i="14"/>
  <c r="E1196" i="14"/>
  <c r="F1198" i="14" l="1"/>
  <c r="E1197" i="14"/>
  <c r="H1197" i="14"/>
  <c r="N1197" i="14" s="1"/>
  <c r="E1198" i="14" l="1"/>
  <c r="F1199" i="14"/>
  <c r="H1198" i="14"/>
  <c r="N1198" i="14" s="1"/>
  <c r="E1199" i="14" l="1"/>
  <c r="H1199" i="14"/>
  <c r="N1199" i="14" s="1"/>
  <c r="F1200" i="14"/>
  <c r="H1200" i="14" l="1"/>
  <c r="N1200" i="14" s="1"/>
  <c r="F1201" i="14"/>
  <c r="E1200" i="14"/>
  <c r="H1201" i="14" l="1"/>
  <c r="N1201" i="14" s="1"/>
  <c r="E1201" i="14"/>
  <c r="F1202" i="14"/>
  <c r="H1202" i="14" l="1"/>
  <c r="N1202" i="14" s="1"/>
  <c r="F1203" i="14"/>
  <c r="E1202" i="14"/>
  <c r="H1203" i="14" l="1"/>
  <c r="N1203" i="14" s="1"/>
  <c r="F1204" i="14"/>
  <c r="E1203" i="14"/>
  <c r="H1204" i="14" l="1"/>
  <c r="N1204" i="14" s="1"/>
  <c r="F1205" i="14"/>
  <c r="E1204" i="14"/>
  <c r="F1206" i="14" l="1"/>
  <c r="E1205" i="14"/>
  <c r="H1205" i="14"/>
  <c r="N1205" i="14" s="1"/>
  <c r="E1206" i="14" l="1"/>
  <c r="H1206" i="14"/>
  <c r="N1206" i="14" s="1"/>
  <c r="F1207" i="14"/>
  <c r="E1207" i="14" l="1"/>
  <c r="F1208" i="14"/>
  <c r="H1207" i="14"/>
  <c r="N1207" i="14" s="1"/>
  <c r="F1209" i="14" l="1"/>
  <c r="E1208" i="14"/>
  <c r="H1208" i="14"/>
  <c r="N1208" i="14" s="1"/>
  <c r="H1209" i="14" l="1"/>
  <c r="N1209" i="14" s="1"/>
  <c r="F1210" i="14"/>
  <c r="E1209" i="14"/>
  <c r="H1210" i="14" l="1"/>
  <c r="N1210" i="14" s="1"/>
  <c r="F1211" i="14"/>
  <c r="E1210" i="14"/>
  <c r="H1211" i="14" l="1"/>
  <c r="N1211" i="14" s="1"/>
  <c r="F1212" i="14"/>
  <c r="E1211" i="14"/>
  <c r="H1212" i="14" l="1"/>
  <c r="N1212" i="14" s="1"/>
  <c r="F1213" i="14"/>
  <c r="E1212" i="14"/>
  <c r="F1214" i="14" l="1"/>
  <c r="E1213" i="14"/>
  <c r="H1213" i="14"/>
  <c r="N1213" i="14" s="1"/>
  <c r="E1214" i="14" l="1"/>
  <c r="F1215" i="14"/>
  <c r="H1214" i="14"/>
  <c r="N1214" i="14" s="1"/>
  <c r="E1215" i="14" l="1"/>
  <c r="H1215" i="14"/>
  <c r="N1215" i="14" s="1"/>
  <c r="F1216" i="14"/>
  <c r="H1216" i="14" l="1"/>
  <c r="N1216" i="14" s="1"/>
  <c r="F1217" i="14"/>
  <c r="E1216" i="14"/>
  <c r="H1217" i="14" l="1"/>
  <c r="N1217" i="14" s="1"/>
  <c r="F1218" i="14"/>
  <c r="E1217" i="14"/>
  <c r="H1218" i="14" l="1"/>
  <c r="N1218" i="14" s="1"/>
  <c r="F1219" i="14"/>
  <c r="E1218" i="14"/>
  <c r="H1219" i="14" l="1"/>
  <c r="N1219" i="14" s="1"/>
  <c r="F1220" i="14"/>
  <c r="E1219" i="14"/>
  <c r="H1220" i="14" l="1"/>
  <c r="N1220" i="14" s="1"/>
  <c r="F1221" i="14"/>
  <c r="E1220" i="14"/>
  <c r="F1222" i="14" l="1"/>
  <c r="E1221" i="14"/>
  <c r="H1221" i="14"/>
  <c r="N1221" i="14" s="1"/>
  <c r="E1222" i="14" l="1"/>
  <c r="H1222" i="14"/>
  <c r="N1222" i="14" s="1"/>
  <c r="F1223" i="14"/>
  <c r="E1223" i="14" l="1"/>
  <c r="F1224" i="14"/>
  <c r="H1223" i="14"/>
  <c r="N1223" i="14" s="1"/>
  <c r="F1225" i="14" l="1"/>
  <c r="E1224" i="14"/>
  <c r="H1224" i="14"/>
  <c r="N1224" i="14" s="1"/>
  <c r="H1225" i="14" l="1"/>
  <c r="N1225" i="14" s="1"/>
  <c r="F1226" i="14"/>
  <c r="E1225" i="14"/>
  <c r="H1226" i="14" l="1"/>
  <c r="E1226" i="14"/>
  <c r="O3" i="14"/>
  <c r="S2" i="14"/>
  <c r="T2" i="14" s="1"/>
  <c r="U2" i="14" s="1"/>
  <c r="W3" i="14" s="1"/>
  <c r="Z3" i="14" s="1"/>
  <c r="N1226" i="14" l="1"/>
  <c r="V55" i="19"/>
  <c r="V19" i="19"/>
  <c r="V25" i="19"/>
  <c r="F28" i="18"/>
  <c r="V45" i="19"/>
  <c r="F16" i="18"/>
  <c r="V7" i="19"/>
  <c r="V29" i="19"/>
  <c r="F32" i="18"/>
  <c r="U40" i="19"/>
  <c r="V33" i="19"/>
  <c r="F56" i="18"/>
  <c r="U24" i="19"/>
  <c r="F12" i="18"/>
  <c r="V23" i="19"/>
  <c r="V49" i="19"/>
  <c r="W10" i="19"/>
  <c r="V37" i="19"/>
  <c r="V21" i="19"/>
  <c r="F24" i="18"/>
  <c r="U46" i="19"/>
  <c r="V47" i="19"/>
  <c r="V15" i="19"/>
  <c r="V41" i="19"/>
  <c r="V11" i="19"/>
  <c r="F20" i="18"/>
  <c r="D27" i="18"/>
  <c r="U23" i="19"/>
  <c r="F33" i="18"/>
  <c r="E42" i="18"/>
  <c r="U32" i="19"/>
  <c r="W40" i="19"/>
  <c r="E45" i="18"/>
  <c r="E33" i="18"/>
  <c r="D8" i="18"/>
  <c r="E18" i="18"/>
  <c r="E52" i="18"/>
  <c r="U8" i="19"/>
  <c r="W20" i="19"/>
  <c r="V36" i="19"/>
  <c r="W14" i="19"/>
  <c r="F35" i="18"/>
  <c r="D51" i="18"/>
  <c r="D23" i="18"/>
  <c r="E32" i="18"/>
  <c r="D10" i="18"/>
  <c r="W49" i="19"/>
  <c r="U52" i="19"/>
  <c r="V42" i="19"/>
  <c r="E21" i="18"/>
  <c r="E11" i="18"/>
  <c r="D22" i="18"/>
  <c r="U29" i="19"/>
  <c r="U25" i="19"/>
  <c r="F15" i="18"/>
  <c r="D18" i="18"/>
  <c r="E31" i="18"/>
  <c r="F50" i="18"/>
  <c r="U49" i="19"/>
  <c r="W45" i="19"/>
  <c r="E8" i="18"/>
  <c r="E55" i="18"/>
  <c r="U43" i="19"/>
  <c r="W16" i="19"/>
  <c r="F51" i="18"/>
  <c r="F40" i="18"/>
  <c r="E48" i="18"/>
  <c r="D33" i="18"/>
  <c r="D32" i="18"/>
  <c r="V8" i="19"/>
  <c r="U37" i="19"/>
  <c r="W51" i="19"/>
  <c r="V22" i="19"/>
  <c r="U26" i="19"/>
  <c r="D19" i="18"/>
  <c r="D35" i="18"/>
  <c r="E46" i="18"/>
  <c r="F18" i="18"/>
  <c r="W47" i="19"/>
  <c r="W32" i="19"/>
  <c r="W11" i="19"/>
  <c r="U7" i="19"/>
  <c r="D41" i="18"/>
  <c r="D56" i="18"/>
  <c r="V44" i="19"/>
  <c r="U31" i="19"/>
  <c r="F19" i="18"/>
  <c r="F41" i="18"/>
  <c r="E41" i="18"/>
  <c r="E54" i="18"/>
  <c r="F26" i="18"/>
  <c r="U27" i="19"/>
  <c r="U12" i="19"/>
  <c r="W43" i="19"/>
  <c r="W46" i="19"/>
  <c r="U47" i="19"/>
  <c r="V20" i="19"/>
  <c r="E53" i="18"/>
  <c r="F54" i="18"/>
  <c r="U30" i="19"/>
  <c r="F8" i="18"/>
  <c r="D11" i="18"/>
  <c r="D26" i="18"/>
  <c r="E39" i="18"/>
  <c r="D16" i="18"/>
  <c r="V52" i="19"/>
  <c r="W7" i="19"/>
  <c r="V12" i="19"/>
  <c r="U17" i="19"/>
  <c r="F31" i="18"/>
  <c r="F36" i="18"/>
  <c r="E16" i="18"/>
  <c r="F14" i="18"/>
  <c r="V27" i="19"/>
  <c r="W36" i="19"/>
  <c r="U48" i="19"/>
  <c r="W50" i="19"/>
  <c r="E40" i="18"/>
  <c r="D24" i="18"/>
  <c r="W27" i="19"/>
  <c r="D37" i="18"/>
  <c r="E36" i="18"/>
  <c r="E51" i="18"/>
  <c r="D12" i="18"/>
  <c r="V28" i="19"/>
  <c r="W31" i="19"/>
  <c r="D13" i="18"/>
  <c r="F21" i="18"/>
  <c r="D50" i="18"/>
  <c r="U45" i="19"/>
  <c r="V18" i="19"/>
  <c r="E9" i="18"/>
  <c r="F23" i="18"/>
  <c r="D39" i="18"/>
  <c r="E50" i="18"/>
  <c r="F42" i="18"/>
  <c r="U15" i="19"/>
  <c r="W24" i="19"/>
  <c r="U44" i="19"/>
  <c r="W54" i="19"/>
  <c r="F48" i="18"/>
  <c r="E44" i="18"/>
  <c r="D49" i="18"/>
  <c r="D36" i="18"/>
  <c r="V16" i="19"/>
  <c r="U41" i="19"/>
  <c r="V48" i="19"/>
  <c r="V10" i="19"/>
  <c r="U10" i="19"/>
  <c r="E23" i="18"/>
  <c r="U39" i="19"/>
  <c r="W29" i="19"/>
  <c r="F45" i="18"/>
  <c r="E19" i="18"/>
  <c r="E28" i="18"/>
  <c r="W41" i="19"/>
  <c r="V17" i="19"/>
  <c r="W28" i="19"/>
  <c r="U13" i="19"/>
  <c r="E14" i="18"/>
  <c r="D21" i="18"/>
  <c r="E43" i="18"/>
  <c r="F34" i="18"/>
  <c r="V9" i="19"/>
  <c r="V50" i="19"/>
  <c r="E37" i="18"/>
  <c r="F17" i="18"/>
  <c r="E49" i="18"/>
  <c r="D48" i="18"/>
  <c r="W39" i="19"/>
  <c r="V30" i="19"/>
  <c r="W23" i="19"/>
  <c r="W53" i="19"/>
  <c r="U14" i="19"/>
  <c r="F9" i="18"/>
  <c r="D38" i="18"/>
  <c r="E47" i="18"/>
  <c r="D20" i="18"/>
  <c r="W15" i="19"/>
  <c r="W13" i="19"/>
  <c r="U11" i="19"/>
  <c r="V31" i="19"/>
  <c r="F37" i="18"/>
  <c r="E22" i="18"/>
  <c r="V13" i="19"/>
  <c r="W55" i="19"/>
  <c r="E13" i="18"/>
  <c r="F55" i="18"/>
  <c r="F29" i="18"/>
  <c r="D44" i="18"/>
  <c r="U51" i="19"/>
  <c r="V56" i="19"/>
  <c r="U54" i="19"/>
  <c r="D46" i="18"/>
  <c r="D40" i="18"/>
  <c r="U42" i="19"/>
  <c r="W18" i="19"/>
  <c r="F11" i="18"/>
  <c r="D43" i="18"/>
  <c r="D15" i="18"/>
  <c r="E26" i="18"/>
  <c r="D34" i="18"/>
  <c r="W33" i="19"/>
  <c r="U22" i="19"/>
  <c r="U35" i="19"/>
  <c r="W44" i="19"/>
  <c r="D45" i="18"/>
  <c r="D25" i="18"/>
  <c r="E15" i="18"/>
  <c r="F46" i="18"/>
  <c r="V39" i="19"/>
  <c r="W26" i="19"/>
  <c r="W19" i="19"/>
  <c r="U21" i="19"/>
  <c r="F27" i="18"/>
  <c r="D31" i="18"/>
  <c r="F10" i="18"/>
  <c r="W52" i="19"/>
  <c r="U28" i="19"/>
  <c r="E25" i="18"/>
  <c r="F52" i="18"/>
  <c r="E12" i="18"/>
  <c r="F30" i="18"/>
  <c r="V40" i="19"/>
  <c r="V54" i="19"/>
  <c r="W35" i="19"/>
  <c r="W9" i="19"/>
  <c r="E56" i="18"/>
  <c r="W34" i="19"/>
  <c r="U53" i="19"/>
  <c r="F44" i="18"/>
  <c r="W21" i="19"/>
  <c r="U9" i="19"/>
  <c r="F43" i="18"/>
  <c r="F53" i="18"/>
  <c r="E27" i="18"/>
  <c r="E34" i="18"/>
  <c r="D14" i="18"/>
  <c r="W37" i="19"/>
  <c r="V51" i="19"/>
  <c r="V34" i="19"/>
  <c r="E29" i="18"/>
  <c r="F25" i="18"/>
  <c r="D47" i="18"/>
  <c r="D52" i="18"/>
  <c r="U19" i="19"/>
  <c r="V38" i="19"/>
  <c r="W22" i="19"/>
  <c r="W25" i="19"/>
  <c r="W30" i="19"/>
  <c r="D55" i="18"/>
  <c r="V53" i="19"/>
  <c r="W12" i="19"/>
  <c r="E35" i="18"/>
  <c r="D9" i="18"/>
  <c r="E20" i="18"/>
  <c r="V24" i="19"/>
  <c r="U50" i="19"/>
  <c r="U36" i="19"/>
  <c r="F47" i="18"/>
  <c r="E30" i="18"/>
  <c r="W56" i="19"/>
  <c r="U55" i="19"/>
  <c r="U38" i="19"/>
  <c r="D53" i="18"/>
  <c r="F49" i="18"/>
  <c r="E10" i="18"/>
  <c r="F38" i="18"/>
  <c r="U56" i="19"/>
  <c r="V14" i="19"/>
  <c r="U20" i="19"/>
  <c r="W17" i="19"/>
  <c r="D29" i="18"/>
  <c r="F39" i="18"/>
  <c r="F13" i="18"/>
  <c r="E24" i="18"/>
  <c r="D42" i="18"/>
  <c r="U16" i="19"/>
  <c r="U34" i="19"/>
  <c r="V32" i="19"/>
  <c r="W8" i="19"/>
  <c r="E17" i="18"/>
  <c r="F22" i="18"/>
  <c r="V46" i="19"/>
  <c r="W38" i="19"/>
  <c r="D54" i="18"/>
  <c r="D17" i="18"/>
  <c r="D28" i="18"/>
  <c r="W48" i="19"/>
  <c r="U33" i="19"/>
  <c r="V35" i="19"/>
  <c r="W42" i="19"/>
  <c r="E38" i="18"/>
  <c r="V43" i="19"/>
  <c r="D30" i="18"/>
  <c r="U18" i="19"/>
  <c r="V26" i="19"/>
  <c r="AA1" i="14"/>
  <c r="R7" i="14"/>
  <c r="BA90" i="14"/>
  <c r="Z86" i="14"/>
  <c r="Y86" i="14" s="1"/>
  <c r="BA11" i="14"/>
  <c r="BA57" i="14"/>
  <c r="BA48" i="14"/>
  <c r="BA17" i="14"/>
  <c r="BA32" i="14"/>
  <c r="BA54" i="14"/>
  <c r="BA91" i="14"/>
  <c r="Z26" i="14"/>
  <c r="Y26" i="14" s="1"/>
  <c r="Z17" i="14"/>
  <c r="Y17" i="14" s="1"/>
  <c r="Z61" i="14"/>
  <c r="Y61" i="14" s="1"/>
  <c r="Z78" i="14"/>
  <c r="Y78" i="14" s="1"/>
  <c r="BA82" i="14"/>
  <c r="Z79" i="14"/>
  <c r="Y79" i="14" s="1"/>
  <c r="BA29" i="14"/>
  <c r="Z58" i="14"/>
  <c r="Y58" i="14" s="1"/>
  <c r="BA73" i="14"/>
  <c r="Z15" i="14"/>
  <c r="Y15" i="14" s="1"/>
  <c r="Z91" i="14"/>
  <c r="Y91" i="14" s="1"/>
  <c r="BA30" i="14"/>
  <c r="BA78" i="14"/>
  <c r="Z54" i="14"/>
  <c r="Y54" i="14" s="1"/>
  <c r="BA47" i="14"/>
  <c r="Z31" i="14"/>
  <c r="Y31" i="14" s="1"/>
  <c r="BA16" i="14"/>
  <c r="BA33" i="14"/>
  <c r="Z32" i="14"/>
  <c r="Y32" i="14" s="1"/>
  <c r="Z64" i="14"/>
  <c r="Y64" i="14" s="1"/>
  <c r="Z80" i="14"/>
  <c r="Y80" i="14" s="1"/>
  <c r="BA31" i="14"/>
  <c r="BA65" i="14"/>
  <c r="Z55" i="14"/>
  <c r="Y55" i="14" s="1"/>
  <c r="Z27" i="14"/>
  <c r="Y27" i="14" s="1"/>
  <c r="Z44" i="14"/>
  <c r="Y44" i="14" s="1"/>
  <c r="Z46" i="14"/>
  <c r="Y46" i="14" s="1"/>
  <c r="BA18" i="14"/>
  <c r="R9" i="14"/>
  <c r="Z42" i="14"/>
  <c r="Y42" i="14" s="1"/>
  <c r="Z9" i="14"/>
  <c r="Y9" i="14" s="1"/>
  <c r="Z14" i="14"/>
  <c r="Y14" i="14" s="1"/>
  <c r="BA13" i="14"/>
  <c r="BA62" i="14"/>
  <c r="Z88" i="14"/>
  <c r="Y88" i="14" s="1"/>
  <c r="Z21" i="14"/>
  <c r="Y21" i="14" s="1"/>
  <c r="Z18" i="14"/>
  <c r="Y18" i="14" s="1"/>
  <c r="BA4" i="14"/>
  <c r="BA46" i="14"/>
  <c r="BA44" i="14"/>
  <c r="BA22" i="14"/>
  <c r="BA87" i="14"/>
  <c r="Z12" i="14"/>
  <c r="Y12" i="14" s="1"/>
  <c r="Z16" i="14"/>
  <c r="Y16" i="14" s="1"/>
  <c r="BA50" i="14"/>
  <c r="Z6" i="14"/>
  <c r="Y6" i="14" s="1"/>
  <c r="BA27" i="14"/>
  <c r="Z48" i="14"/>
  <c r="Y48" i="14" s="1"/>
  <c r="BA81" i="14"/>
  <c r="Z24" i="14"/>
  <c r="Y24" i="14" s="1"/>
  <c r="BA55" i="14"/>
  <c r="Z70" i="14"/>
  <c r="Y70" i="14" s="1"/>
  <c r="BA25" i="14"/>
  <c r="Z43" i="14"/>
  <c r="Y43" i="14" s="1"/>
  <c r="Z36" i="14"/>
  <c r="Y36" i="14" s="1"/>
  <c r="BA45" i="14"/>
  <c r="Z56" i="14"/>
  <c r="Y56" i="14" s="1"/>
  <c r="BA15" i="14"/>
  <c r="BA83" i="14"/>
  <c r="BA42" i="14"/>
  <c r="BA67" i="14"/>
  <c r="BA71" i="14"/>
  <c r="Z25" i="14"/>
  <c r="Y25" i="14" s="1"/>
  <c r="R8" i="14"/>
  <c r="Z39" i="14"/>
  <c r="Y39" i="14" s="1"/>
  <c r="Z47" i="14"/>
  <c r="Y47" i="14" s="1"/>
  <c r="BA52" i="14"/>
  <c r="BA53" i="14"/>
  <c r="BA84" i="14"/>
  <c r="Z75" i="14"/>
  <c r="Y75" i="14" s="1"/>
  <c r="Z30" i="14"/>
  <c r="Y30" i="14" s="1"/>
  <c r="Z62" i="14"/>
  <c r="Y62" i="14" s="1"/>
  <c r="BA34" i="14"/>
  <c r="Z84" i="14"/>
  <c r="Y84" i="14" s="1"/>
  <c r="Z69" i="14"/>
  <c r="Y69" i="14" s="1"/>
  <c r="Z11" i="14"/>
  <c r="Y11" i="14" s="1"/>
  <c r="BA43" i="14"/>
  <c r="Z10" i="14"/>
  <c r="Y10" i="14" s="1"/>
  <c r="Z65" i="14"/>
  <c r="Y65" i="14" s="1"/>
  <c r="BA77" i="14"/>
  <c r="BA38" i="14"/>
  <c r="Z41" i="14"/>
  <c r="Y41" i="14" s="1"/>
  <c r="Z83" i="14"/>
  <c r="Y83" i="14" s="1"/>
  <c r="Z87" i="14"/>
  <c r="Y87" i="14" s="1"/>
  <c r="Z51" i="14"/>
  <c r="Y51" i="14" s="1"/>
  <c r="BA39" i="14"/>
  <c r="BA56" i="14"/>
  <c r="BA64" i="14"/>
  <c r="BA6" i="14"/>
  <c r="BA26" i="14"/>
  <c r="Z53" i="14"/>
  <c r="Y53" i="14" s="1"/>
  <c r="BA8" i="14"/>
  <c r="Z73" i="14"/>
  <c r="Y73" i="14" s="1"/>
  <c r="Z19" i="14"/>
  <c r="Y19" i="14" s="1"/>
  <c r="R3" i="14"/>
  <c r="BA74" i="14"/>
  <c r="Z5" i="14"/>
  <c r="Y5" i="14" s="1"/>
  <c r="BA41" i="14"/>
  <c r="BA93" i="14"/>
  <c r="Z82" i="14"/>
  <c r="Y82" i="14" s="1"/>
  <c r="BA58" i="14"/>
  <c r="Z71" i="14"/>
  <c r="Y71" i="14" s="1"/>
  <c r="BA68" i="14"/>
  <c r="Z59" i="14"/>
  <c r="Y59" i="14" s="1"/>
  <c r="Z90" i="14"/>
  <c r="Y90" i="14" s="1"/>
  <c r="Z20" i="14"/>
  <c r="Y20" i="14" s="1"/>
  <c r="BA12" i="14"/>
  <c r="BA86" i="14"/>
  <c r="R5" i="14"/>
  <c r="BA66" i="14"/>
  <c r="Z40" i="14"/>
  <c r="Y40" i="14" s="1"/>
  <c r="Z49" i="14"/>
  <c r="Y49" i="14" s="1"/>
  <c r="Z57" i="14"/>
  <c r="Y57" i="14" s="1"/>
  <c r="BA51" i="14"/>
  <c r="Z89" i="14"/>
  <c r="Y89" i="14" s="1"/>
  <c r="Z76" i="14"/>
  <c r="Y76" i="14" s="1"/>
  <c r="Z72" i="14"/>
  <c r="Y72" i="14" s="1"/>
  <c r="BA40" i="14"/>
  <c r="Z22" i="14"/>
  <c r="Y22" i="14" s="1"/>
  <c r="Z23" i="14"/>
  <c r="Y23" i="14" s="1"/>
  <c r="Z13" i="14"/>
  <c r="Y13" i="14" s="1"/>
  <c r="BA37" i="14"/>
  <c r="R6" i="14"/>
  <c r="BA21" i="14"/>
  <c r="BA70" i="14"/>
  <c r="BA89" i="14"/>
  <c r="Z85" i="14"/>
  <c r="Y85" i="14" s="1"/>
  <c r="Z34" i="14"/>
  <c r="Y34" i="14" s="1"/>
  <c r="BA63" i="14"/>
  <c r="BA92" i="14"/>
  <c r="BA10" i="14"/>
  <c r="Z92" i="14"/>
  <c r="Y92" i="14" s="1"/>
  <c r="BA59" i="14"/>
  <c r="Z81" i="14"/>
  <c r="Y81" i="14" s="1"/>
  <c r="Z28" i="14"/>
  <c r="Y28" i="14" s="1"/>
  <c r="BA88" i="14"/>
  <c r="Z8" i="14"/>
  <c r="Y8" i="14" s="1"/>
  <c r="Z45" i="14"/>
  <c r="Y45" i="14" s="1"/>
  <c r="Z50" i="14"/>
  <c r="Y50" i="14" s="1"/>
  <c r="Z7" i="14"/>
  <c r="Y7" i="14" s="1"/>
  <c r="Z77" i="14"/>
  <c r="Y77" i="14" s="1"/>
  <c r="Z29" i="14"/>
  <c r="Y29" i="14" s="1"/>
  <c r="BA14" i="14"/>
  <c r="BA80" i="14"/>
  <c r="BA36" i="14"/>
  <c r="BA60" i="14"/>
  <c r="Z63" i="14"/>
  <c r="Y63" i="14" s="1"/>
  <c r="BA5" i="14"/>
  <c r="Z66" i="14"/>
  <c r="Y66" i="14" s="1"/>
  <c r="BA85" i="14"/>
  <c r="Z74" i="14"/>
  <c r="Y74" i="14" s="1"/>
  <c r="Z33" i="14"/>
  <c r="Y33" i="14" s="1"/>
  <c r="BA79" i="14"/>
  <c r="Z93" i="14"/>
  <c r="Y93" i="14" s="1"/>
  <c r="Z68" i="14"/>
  <c r="Y68" i="14" s="1"/>
  <c r="Z37" i="14"/>
  <c r="Y37" i="14" s="1"/>
  <c r="BA7" i="14"/>
  <c r="Z38" i="14"/>
  <c r="Y38" i="14" s="1"/>
  <c r="BA76" i="14"/>
  <c r="BA49" i="14"/>
  <c r="BA75" i="14"/>
  <c r="BA35" i="14"/>
  <c r="BA61" i="14"/>
  <c r="BA69" i="14"/>
  <c r="BA20" i="14"/>
  <c r="Z60" i="14"/>
  <c r="Y60" i="14" s="1"/>
  <c r="Z35" i="14"/>
  <c r="Y35" i="14" s="1"/>
  <c r="Z67" i="14"/>
  <c r="Y67" i="14" s="1"/>
  <c r="BA19" i="14"/>
  <c r="R4" i="14"/>
  <c r="BA28" i="14"/>
  <c r="BA72" i="14"/>
  <c r="BA23" i="14"/>
  <c r="BA9" i="14"/>
  <c r="R10" i="14"/>
  <c r="Z52" i="14"/>
  <c r="Y52" i="14" s="1"/>
  <c r="BA24" i="14"/>
  <c r="AA2" i="14" l="1"/>
  <c r="AA3" i="14"/>
  <c r="W401" i="14"/>
  <c r="U6" i="14"/>
  <c r="W403" i="14" s="1"/>
  <c r="S6" i="14"/>
  <c r="T6" i="14" s="1"/>
  <c r="S8" i="14"/>
  <c r="T8" i="14" s="1"/>
  <c r="U8" i="14"/>
  <c r="W201" i="14"/>
  <c r="S4" i="14"/>
  <c r="U10" i="14"/>
  <c r="S10" i="14"/>
  <c r="T10" i="14" s="1"/>
  <c r="S3" i="14"/>
  <c r="T3" i="14" s="1"/>
  <c r="U3" i="14" s="1"/>
  <c r="W103" i="14" s="1"/>
  <c r="W101" i="14"/>
  <c r="W501" i="14"/>
  <c r="U7" i="14"/>
  <c r="W503" i="14" s="1"/>
  <c r="S7" i="14"/>
  <c r="T7" i="14" s="1"/>
  <c r="W301" i="14"/>
  <c r="S5" i="14"/>
  <c r="S9" i="14"/>
  <c r="T9" i="14" s="1"/>
  <c r="U9" i="14"/>
  <c r="AB1" i="14"/>
  <c r="AA70" i="14"/>
  <c r="AA54" i="14"/>
  <c r="AA38" i="14"/>
  <c r="AA22" i="14"/>
  <c r="AA6" i="14"/>
  <c r="AA59" i="14"/>
  <c r="AA43" i="14"/>
  <c r="AA27" i="14"/>
  <c r="AA11" i="14"/>
  <c r="AA72" i="14"/>
  <c r="AA56" i="14"/>
  <c r="AA40" i="14"/>
  <c r="AA24" i="14"/>
  <c r="AA87" i="14"/>
  <c r="AA21" i="14"/>
  <c r="AA76" i="14"/>
  <c r="AA57" i="14"/>
  <c r="AA85" i="14"/>
  <c r="AA86" i="14"/>
  <c r="AA7" i="14"/>
  <c r="AA82" i="14"/>
  <c r="AA34" i="14"/>
  <c r="AA18" i="14"/>
  <c r="AA71" i="14"/>
  <c r="AA23" i="14"/>
  <c r="AA83" i="14"/>
  <c r="AA36" i="14"/>
  <c r="AA49" i="14"/>
  <c r="AA33" i="14"/>
  <c r="AA65" i="14"/>
  <c r="AA37" i="14"/>
  <c r="AA41" i="14"/>
  <c r="AA89" i="14"/>
  <c r="AA75" i="14"/>
  <c r="AA92" i="14"/>
  <c r="AA93" i="14"/>
  <c r="AA77" i="14"/>
  <c r="AA80" i="14"/>
  <c r="AA17" i="14"/>
  <c r="AA5" i="14"/>
  <c r="AA78" i="14"/>
  <c r="AA91" i="14"/>
  <c r="AA66" i="14"/>
  <c r="AA50" i="14"/>
  <c r="AA55" i="14"/>
  <c r="AA84" i="14"/>
  <c r="AA68" i="14"/>
  <c r="AA8" i="14"/>
  <c r="AA58" i="14"/>
  <c r="AA42" i="14"/>
  <c r="AA26" i="14"/>
  <c r="AA10" i="14"/>
  <c r="AA90" i="14"/>
  <c r="AA63" i="14"/>
  <c r="AA47" i="14"/>
  <c r="AA31" i="14"/>
  <c r="AA15" i="14"/>
  <c r="AA60" i="14"/>
  <c r="AA44" i="14"/>
  <c r="AA28" i="14"/>
  <c r="AA12" i="14"/>
  <c r="AA13" i="14"/>
  <c r="AA4" i="14"/>
  <c r="AA61" i="14"/>
  <c r="AA39" i="14"/>
  <c r="AA52" i="14"/>
  <c r="AA29" i="14"/>
  <c r="AA73" i="14"/>
  <c r="AA81" i="14"/>
  <c r="AA74" i="14"/>
  <c r="AA88" i="14"/>
  <c r="AA69" i="14"/>
  <c r="AA53" i="14"/>
  <c r="AA20" i="14"/>
  <c r="AA25" i="14"/>
  <c r="AA45" i="14"/>
  <c r="AA9" i="14"/>
  <c r="AA62" i="14"/>
  <c r="AA46" i="14"/>
  <c r="AA30" i="14"/>
  <c r="AA14" i="14"/>
  <c r="AA79" i="14"/>
  <c r="AA67" i="14"/>
  <c r="AA51" i="14"/>
  <c r="AA35" i="14"/>
  <c r="AA19" i="14"/>
  <c r="AA64" i="14"/>
  <c r="AA48" i="14"/>
  <c r="AA32" i="14"/>
  <c r="AA16" i="14"/>
  <c r="AB2" i="14" l="1"/>
  <c r="AB3" i="14"/>
  <c r="T4" i="14"/>
  <c r="U4" i="14" s="1"/>
  <c r="W203" i="14" s="1"/>
  <c r="Z591" i="14"/>
  <c r="Y591" i="14" s="1"/>
  <c r="Z586" i="14"/>
  <c r="Y586" i="14" s="1"/>
  <c r="Z592" i="14"/>
  <c r="Y592" i="14" s="1"/>
  <c r="Z584" i="14"/>
  <c r="Y584" i="14" s="1"/>
  <c r="Z576" i="14"/>
  <c r="Y576" i="14" s="1"/>
  <c r="Z575" i="14"/>
  <c r="Y575" i="14" s="1"/>
  <c r="Z569" i="14"/>
  <c r="Y569" i="14" s="1"/>
  <c r="Z587" i="14"/>
  <c r="Y587" i="14" s="1"/>
  <c r="Z585" i="14"/>
  <c r="Y585" i="14" s="1"/>
  <c r="Z593" i="14"/>
  <c r="Y593" i="14" s="1"/>
  <c r="Z590" i="14"/>
  <c r="Y590" i="14" s="1"/>
  <c r="Z589" i="14"/>
  <c r="Y589" i="14" s="1"/>
  <c r="Z588" i="14"/>
  <c r="Y588" i="14" s="1"/>
  <c r="Z583" i="14"/>
  <c r="Y583" i="14" s="1"/>
  <c r="Z570" i="14"/>
  <c r="Y570" i="14" s="1"/>
  <c r="Z581" i="14"/>
  <c r="Y581" i="14" s="1"/>
  <c r="Z574" i="14"/>
  <c r="Y574" i="14" s="1"/>
  <c r="Z565" i="14"/>
  <c r="Y565" i="14" s="1"/>
  <c r="Z560" i="14"/>
  <c r="Y560" i="14" s="1"/>
  <c r="Z552" i="14"/>
  <c r="Y552" i="14" s="1"/>
  <c r="Z544" i="14"/>
  <c r="Y544" i="14" s="1"/>
  <c r="Z536" i="14"/>
  <c r="Y536" i="14" s="1"/>
  <c r="Z528" i="14"/>
  <c r="Y528" i="14" s="1"/>
  <c r="Z579" i="14"/>
  <c r="Y579" i="14" s="1"/>
  <c r="Z567" i="14"/>
  <c r="Y567" i="14" s="1"/>
  <c r="Z555" i="14"/>
  <c r="Y555" i="14" s="1"/>
  <c r="Z547" i="14"/>
  <c r="Y547" i="14" s="1"/>
  <c r="Z539" i="14"/>
  <c r="Y539" i="14" s="1"/>
  <c r="Z531" i="14"/>
  <c r="Y531" i="14" s="1"/>
  <c r="Z573" i="14"/>
  <c r="Y573" i="14" s="1"/>
  <c r="Z563" i="14"/>
  <c r="Y563" i="14" s="1"/>
  <c r="Z558" i="14"/>
  <c r="Y558" i="14" s="1"/>
  <c r="Z550" i="14"/>
  <c r="Y550" i="14" s="1"/>
  <c r="Z542" i="14"/>
  <c r="Y542" i="14" s="1"/>
  <c r="Z534" i="14"/>
  <c r="Y534" i="14" s="1"/>
  <c r="Z526" i="14"/>
  <c r="Y526" i="14" s="1"/>
  <c r="Z582" i="14"/>
  <c r="Y582" i="14" s="1"/>
  <c r="Z572" i="14"/>
  <c r="Y572" i="14" s="1"/>
  <c r="Z571" i="14"/>
  <c r="Y571" i="14" s="1"/>
  <c r="Z561" i="14"/>
  <c r="Y561" i="14" s="1"/>
  <c r="Z553" i="14"/>
  <c r="Y553" i="14" s="1"/>
  <c r="Z545" i="14"/>
  <c r="Y545" i="14" s="1"/>
  <c r="Z537" i="14"/>
  <c r="Y537" i="14" s="1"/>
  <c r="Z529" i="14"/>
  <c r="Y529" i="14" s="1"/>
  <c r="Z580" i="14"/>
  <c r="Y580" i="14" s="1"/>
  <c r="Z568" i="14"/>
  <c r="Y568" i="14" s="1"/>
  <c r="Z564" i="14"/>
  <c r="Y564" i="14" s="1"/>
  <c r="Z556" i="14"/>
  <c r="Y556" i="14" s="1"/>
  <c r="Z548" i="14"/>
  <c r="Y548" i="14" s="1"/>
  <c r="Z540" i="14"/>
  <c r="Y540" i="14" s="1"/>
  <c r="Z532" i="14"/>
  <c r="Y532" i="14" s="1"/>
  <c r="Z524" i="14"/>
  <c r="Y524" i="14" s="1"/>
  <c r="Z516" i="14"/>
  <c r="Y516" i="14" s="1"/>
  <c r="Z551" i="14"/>
  <c r="Y551" i="14" s="1"/>
  <c r="Z513" i="14"/>
  <c r="Y513" i="14" s="1"/>
  <c r="Z512" i="14"/>
  <c r="Y512" i="14" s="1"/>
  <c r="Z511" i="14"/>
  <c r="Y511" i="14" s="1"/>
  <c r="Z507" i="14"/>
  <c r="Y507" i="14" s="1"/>
  <c r="Z562" i="14"/>
  <c r="Y562" i="14" s="1"/>
  <c r="Z541" i="14"/>
  <c r="Y541" i="14" s="1"/>
  <c r="Z522" i="14"/>
  <c r="Y522" i="14" s="1"/>
  <c r="Z521" i="14"/>
  <c r="Y521" i="14" s="1"/>
  <c r="Z510" i="14"/>
  <c r="Y510" i="14" s="1"/>
  <c r="Z543" i="14"/>
  <c r="Y543" i="14" s="1"/>
  <c r="Z533" i="14"/>
  <c r="Y533" i="14" s="1"/>
  <c r="Z523" i="14"/>
  <c r="Y523" i="14" s="1"/>
  <c r="Z509" i="14"/>
  <c r="Y509" i="14" s="1"/>
  <c r="Z505" i="14"/>
  <c r="Y505" i="14" s="1"/>
  <c r="Z554" i="14"/>
  <c r="Y554" i="14" s="1"/>
  <c r="Z535" i="14"/>
  <c r="Y535" i="14" s="1"/>
  <c r="Z520" i="14"/>
  <c r="Y520" i="14" s="1"/>
  <c r="Z519" i="14"/>
  <c r="Y519" i="14" s="1"/>
  <c r="Z508" i="14"/>
  <c r="Y508" i="14" s="1"/>
  <c r="Z525" i="14"/>
  <c r="Y525" i="14" s="1"/>
  <c r="Z518" i="14"/>
  <c r="Y518" i="14" s="1"/>
  <c r="Z557" i="14"/>
  <c r="Y557" i="14" s="1"/>
  <c r="Z506" i="14"/>
  <c r="Y506" i="14" s="1"/>
  <c r="Z530" i="14"/>
  <c r="Y530" i="14" s="1"/>
  <c r="Z578" i="14"/>
  <c r="Y578" i="14" s="1"/>
  <c r="Z549" i="14"/>
  <c r="Y549" i="14" s="1"/>
  <c r="Z566" i="14"/>
  <c r="Y566" i="14" s="1"/>
  <c r="Z559" i="14"/>
  <c r="Y559" i="14" s="1"/>
  <c r="Z517" i="14"/>
  <c r="Y517" i="14" s="1"/>
  <c r="Z504" i="14"/>
  <c r="Y504" i="14" s="1"/>
  <c r="Z546" i="14"/>
  <c r="Y546" i="14" s="1"/>
  <c r="Z538" i="14"/>
  <c r="Y538" i="14" s="1"/>
  <c r="Z577" i="14"/>
  <c r="Y577" i="14" s="1"/>
  <c r="Z515" i="14"/>
  <c r="Y515" i="14" s="1"/>
  <c r="Z527" i="14"/>
  <c r="Y527" i="14" s="1"/>
  <c r="Z514" i="14"/>
  <c r="Y514" i="14" s="1"/>
  <c r="Z501" i="14"/>
  <c r="Z186" i="14"/>
  <c r="Y186" i="14" s="1"/>
  <c r="Z178" i="14"/>
  <c r="Y178" i="14" s="1"/>
  <c r="Z189" i="14"/>
  <c r="Y189" i="14" s="1"/>
  <c r="Z181" i="14"/>
  <c r="Y181" i="14" s="1"/>
  <c r="Z192" i="14"/>
  <c r="Y192" i="14" s="1"/>
  <c r="Z184" i="14"/>
  <c r="Y184" i="14" s="1"/>
  <c r="Z176" i="14"/>
  <c r="Y176" i="14" s="1"/>
  <c r="Z187" i="14"/>
  <c r="Y187" i="14" s="1"/>
  <c r="Z179" i="14"/>
  <c r="Y179" i="14" s="1"/>
  <c r="Z190" i="14"/>
  <c r="Y190" i="14" s="1"/>
  <c r="Z182" i="14"/>
  <c r="Y182" i="14" s="1"/>
  <c r="Z169" i="14"/>
  <c r="Y169" i="14" s="1"/>
  <c r="Z161" i="14"/>
  <c r="Y161" i="14" s="1"/>
  <c r="Z153" i="14"/>
  <c r="Y153" i="14" s="1"/>
  <c r="Z145" i="14"/>
  <c r="Y145" i="14" s="1"/>
  <c r="Z137" i="14"/>
  <c r="Y137" i="14" s="1"/>
  <c r="Z129" i="14"/>
  <c r="Y129" i="14" s="1"/>
  <c r="Z121" i="14"/>
  <c r="Y121" i="14" s="1"/>
  <c r="Z113" i="14"/>
  <c r="Y113" i="14" s="1"/>
  <c r="Z105" i="14"/>
  <c r="Y105" i="14" s="1"/>
  <c r="Z191" i="14"/>
  <c r="Y191" i="14" s="1"/>
  <c r="Z172" i="14"/>
  <c r="Y172" i="14" s="1"/>
  <c r="Z164" i="14"/>
  <c r="Y164" i="14" s="1"/>
  <c r="Z156" i="14"/>
  <c r="Y156" i="14" s="1"/>
  <c r="Z148" i="14"/>
  <c r="Y148" i="14" s="1"/>
  <c r="Z140" i="14"/>
  <c r="Y140" i="14" s="1"/>
  <c r="Z132" i="14"/>
  <c r="Y132" i="14" s="1"/>
  <c r="Z124" i="14"/>
  <c r="Y124" i="14" s="1"/>
  <c r="Z116" i="14"/>
  <c r="Y116" i="14" s="1"/>
  <c r="Z108" i="14"/>
  <c r="Y108" i="14" s="1"/>
  <c r="Z193" i="14"/>
  <c r="Y193" i="14" s="1"/>
  <c r="Z183" i="14"/>
  <c r="Y183" i="14" s="1"/>
  <c r="Z175" i="14"/>
  <c r="Y175" i="14" s="1"/>
  <c r="Z167" i="14"/>
  <c r="Y167" i="14" s="1"/>
  <c r="Z159" i="14"/>
  <c r="Y159" i="14" s="1"/>
  <c r="Z151" i="14"/>
  <c r="Y151" i="14" s="1"/>
  <c r="Z143" i="14"/>
  <c r="Y143" i="14" s="1"/>
  <c r="Z135" i="14"/>
  <c r="Y135" i="14" s="1"/>
  <c r="Z127" i="14"/>
  <c r="Y127" i="14" s="1"/>
  <c r="Z119" i="14"/>
  <c r="Y119" i="14" s="1"/>
  <c r="Z111" i="14"/>
  <c r="Y111" i="14" s="1"/>
  <c r="Z185" i="14"/>
  <c r="Y185" i="14" s="1"/>
  <c r="Z170" i="14"/>
  <c r="Y170" i="14" s="1"/>
  <c r="Z162" i="14"/>
  <c r="Y162" i="14" s="1"/>
  <c r="Z154" i="14"/>
  <c r="Y154" i="14" s="1"/>
  <c r="Z146" i="14"/>
  <c r="Y146" i="14" s="1"/>
  <c r="Z138" i="14"/>
  <c r="Y138" i="14" s="1"/>
  <c r="Z130" i="14"/>
  <c r="Y130" i="14" s="1"/>
  <c r="Z122" i="14"/>
  <c r="Y122" i="14" s="1"/>
  <c r="Z114" i="14"/>
  <c r="Y114" i="14" s="1"/>
  <c r="Z106" i="14"/>
  <c r="Y106" i="14" s="1"/>
  <c r="Z177" i="14"/>
  <c r="Y177" i="14" s="1"/>
  <c r="Z173" i="14"/>
  <c r="Y173" i="14" s="1"/>
  <c r="Z165" i="14"/>
  <c r="Y165" i="14" s="1"/>
  <c r="Z157" i="14"/>
  <c r="Y157" i="14" s="1"/>
  <c r="Z149" i="14"/>
  <c r="Y149" i="14" s="1"/>
  <c r="Z141" i="14"/>
  <c r="Y141" i="14" s="1"/>
  <c r="Z133" i="14"/>
  <c r="Y133" i="14" s="1"/>
  <c r="Z125" i="14"/>
  <c r="Y125" i="14" s="1"/>
  <c r="Z117" i="14"/>
  <c r="Y117" i="14" s="1"/>
  <c r="Z109" i="14"/>
  <c r="Y109" i="14" s="1"/>
  <c r="Z101" i="14"/>
  <c r="Z168" i="14"/>
  <c r="Y168" i="14" s="1"/>
  <c r="Z158" i="14"/>
  <c r="Y158" i="14" s="1"/>
  <c r="Z131" i="14"/>
  <c r="Y131" i="14" s="1"/>
  <c r="Z104" i="14"/>
  <c r="Y104" i="14" s="1"/>
  <c r="Z155" i="14"/>
  <c r="Y155" i="14" s="1"/>
  <c r="Z118" i="14"/>
  <c r="Y118" i="14" s="1"/>
  <c r="Z188" i="14"/>
  <c r="Y188" i="14" s="1"/>
  <c r="Z180" i="14"/>
  <c r="Y180" i="14" s="1"/>
  <c r="Z160" i="14"/>
  <c r="Y160" i="14" s="1"/>
  <c r="Z150" i="14"/>
  <c r="Y150" i="14" s="1"/>
  <c r="Z123" i="14"/>
  <c r="Y123" i="14" s="1"/>
  <c r="Z152" i="14"/>
  <c r="Y152" i="14" s="1"/>
  <c r="Z142" i="14"/>
  <c r="Y142" i="14" s="1"/>
  <c r="Z115" i="14"/>
  <c r="Y115" i="14" s="1"/>
  <c r="Z171" i="14"/>
  <c r="Y171" i="14" s="1"/>
  <c r="Z144" i="14"/>
  <c r="Y144" i="14" s="1"/>
  <c r="Z134" i="14"/>
  <c r="Y134" i="14" s="1"/>
  <c r="Z107" i="14"/>
  <c r="Y107" i="14" s="1"/>
  <c r="Z163" i="14"/>
  <c r="Y163" i="14" s="1"/>
  <c r="Z136" i="14"/>
  <c r="Y136" i="14" s="1"/>
  <c r="Z126" i="14"/>
  <c r="Y126" i="14" s="1"/>
  <c r="Z128" i="14"/>
  <c r="Y128" i="14" s="1"/>
  <c r="Z112" i="14"/>
  <c r="Y112" i="14" s="1"/>
  <c r="Z139" i="14"/>
  <c r="Y139" i="14" s="1"/>
  <c r="Z166" i="14"/>
  <c r="Y166" i="14" s="1"/>
  <c r="Z110" i="14"/>
  <c r="Y110" i="14" s="1"/>
  <c r="Z147" i="14"/>
  <c r="Y147" i="14" s="1"/>
  <c r="Z120" i="14"/>
  <c r="Y120" i="14" s="1"/>
  <c r="Z174" i="14"/>
  <c r="Y174" i="14" s="1"/>
  <c r="T5" i="14"/>
  <c r="U5" i="14" s="1"/>
  <c r="W303" i="14" s="1"/>
  <c r="AC1" i="14"/>
  <c r="AB59" i="14"/>
  <c r="AB43" i="14"/>
  <c r="AB27" i="14"/>
  <c r="AB11" i="14"/>
  <c r="AB9" i="14"/>
  <c r="AB64" i="14"/>
  <c r="AB48" i="14"/>
  <c r="AB32" i="14"/>
  <c r="AB16" i="14"/>
  <c r="AB29" i="14"/>
  <c r="AB66" i="14"/>
  <c r="AB81" i="14"/>
  <c r="AB49" i="14"/>
  <c r="AB34" i="14"/>
  <c r="AB57" i="14"/>
  <c r="AB38" i="14"/>
  <c r="AB8" i="14"/>
  <c r="AB76" i="14"/>
  <c r="AB37" i="14"/>
  <c r="AB44" i="14"/>
  <c r="AB28" i="14"/>
  <c r="AB12" i="14"/>
  <c r="AB88" i="14"/>
  <c r="AB30" i="14"/>
  <c r="AB80" i="14"/>
  <c r="AB69" i="14"/>
  <c r="AB89" i="14"/>
  <c r="AB5" i="14"/>
  <c r="AB83" i="14"/>
  <c r="AB78" i="14"/>
  <c r="AB86" i="14"/>
  <c r="AB18" i="14"/>
  <c r="AB10" i="14"/>
  <c r="AB82" i="14"/>
  <c r="AB55" i="14"/>
  <c r="AB25" i="14"/>
  <c r="AB93" i="14"/>
  <c r="AB85" i="14"/>
  <c r="AB63" i="14"/>
  <c r="AB47" i="14"/>
  <c r="AB31" i="14"/>
  <c r="AB15" i="14"/>
  <c r="AB73" i="14"/>
  <c r="AB68" i="14"/>
  <c r="AB52" i="14"/>
  <c r="AB36" i="14"/>
  <c r="AB20" i="14"/>
  <c r="AB77" i="14"/>
  <c r="AB45" i="14"/>
  <c r="AB17" i="14"/>
  <c r="AB58" i="14"/>
  <c r="AB14" i="14"/>
  <c r="AB41" i="14"/>
  <c r="AB62" i="14"/>
  <c r="AB65" i="14"/>
  <c r="AB71" i="14"/>
  <c r="AB23" i="14"/>
  <c r="AB60" i="14"/>
  <c r="AB7" i="14"/>
  <c r="AB6" i="14"/>
  <c r="AB87" i="14"/>
  <c r="AB33" i="14"/>
  <c r="AB90" i="14"/>
  <c r="AB4" i="14"/>
  <c r="AB92" i="14"/>
  <c r="AB22" i="14"/>
  <c r="AB54" i="14"/>
  <c r="AB42" i="14"/>
  <c r="AB70" i="14"/>
  <c r="AB13" i="14"/>
  <c r="AB75" i="14"/>
  <c r="AB21" i="14"/>
  <c r="AB61" i="14"/>
  <c r="AB46" i="14"/>
  <c r="AB39" i="14"/>
  <c r="AB53" i="14"/>
  <c r="AB79" i="14"/>
  <c r="AB74" i="14"/>
  <c r="AB67" i="14"/>
  <c r="AB51" i="14"/>
  <c r="AB35" i="14"/>
  <c r="AB19" i="14"/>
  <c r="AB84" i="14"/>
  <c r="AB72" i="14"/>
  <c r="AB56" i="14"/>
  <c r="AB40" i="14"/>
  <c r="AB24" i="14"/>
  <c r="AB91" i="14"/>
  <c r="AB50" i="14"/>
  <c r="AB26" i="14"/>
  <c r="Z286" i="14"/>
  <c r="Y286" i="14" s="1"/>
  <c r="Z278" i="14"/>
  <c r="Y278" i="14" s="1"/>
  <c r="Z270" i="14"/>
  <c r="Y270" i="14" s="1"/>
  <c r="Z262" i="14"/>
  <c r="Y262" i="14" s="1"/>
  <c r="Z254" i="14"/>
  <c r="Y254" i="14" s="1"/>
  <c r="Z246" i="14"/>
  <c r="Y246" i="14" s="1"/>
  <c r="Z238" i="14"/>
  <c r="Y238" i="14" s="1"/>
  <c r="Z230" i="14"/>
  <c r="Y230" i="14" s="1"/>
  <c r="Z222" i="14"/>
  <c r="Y222" i="14" s="1"/>
  <c r="Z214" i="14"/>
  <c r="Y214" i="14" s="1"/>
  <c r="Z206" i="14"/>
  <c r="Y206" i="14" s="1"/>
  <c r="Z289" i="14"/>
  <c r="Y289" i="14" s="1"/>
  <c r="Z281" i="14"/>
  <c r="Y281" i="14" s="1"/>
  <c r="Z273" i="14"/>
  <c r="Y273" i="14" s="1"/>
  <c r="Z265" i="14"/>
  <c r="Y265" i="14" s="1"/>
  <c r="Z257" i="14"/>
  <c r="Y257" i="14" s="1"/>
  <c r="Z249" i="14"/>
  <c r="Y249" i="14" s="1"/>
  <c r="Z241" i="14"/>
  <c r="Y241" i="14" s="1"/>
  <c r="Z233" i="14"/>
  <c r="Y233" i="14" s="1"/>
  <c r="Z225" i="14"/>
  <c r="Y225" i="14" s="1"/>
  <c r="Z217" i="14"/>
  <c r="Y217" i="14" s="1"/>
  <c r="Z209" i="14"/>
  <c r="Y209" i="14" s="1"/>
  <c r="Z201" i="14"/>
  <c r="Z292" i="14"/>
  <c r="Y292" i="14" s="1"/>
  <c r="Z284" i="14"/>
  <c r="Y284" i="14" s="1"/>
  <c r="Z276" i="14"/>
  <c r="Y276" i="14" s="1"/>
  <c r="Z268" i="14"/>
  <c r="Y268" i="14" s="1"/>
  <c r="Z260" i="14"/>
  <c r="Y260" i="14" s="1"/>
  <c r="Z252" i="14"/>
  <c r="Y252" i="14" s="1"/>
  <c r="Z244" i="14"/>
  <c r="Y244" i="14" s="1"/>
  <c r="Z236" i="14"/>
  <c r="Y236" i="14" s="1"/>
  <c r="Z228" i="14"/>
  <c r="Y228" i="14" s="1"/>
  <c r="Z220" i="14"/>
  <c r="Y220" i="14" s="1"/>
  <c r="Z212" i="14"/>
  <c r="Y212" i="14" s="1"/>
  <c r="Z204" i="14"/>
  <c r="Y204" i="14" s="1"/>
  <c r="Z287" i="14"/>
  <c r="Y287" i="14" s="1"/>
  <c r="Z279" i="14"/>
  <c r="Y279" i="14" s="1"/>
  <c r="Z271" i="14"/>
  <c r="Y271" i="14" s="1"/>
  <c r="Z263" i="14"/>
  <c r="Y263" i="14" s="1"/>
  <c r="Z255" i="14"/>
  <c r="Y255" i="14" s="1"/>
  <c r="Z247" i="14"/>
  <c r="Y247" i="14" s="1"/>
  <c r="Z239" i="14"/>
  <c r="Y239" i="14" s="1"/>
  <c r="Z231" i="14"/>
  <c r="Y231" i="14" s="1"/>
  <c r="Z223" i="14"/>
  <c r="Y223" i="14" s="1"/>
  <c r="Z215" i="14"/>
  <c r="Y215" i="14" s="1"/>
  <c r="Z207" i="14"/>
  <c r="Y207" i="14" s="1"/>
  <c r="Z290" i="14"/>
  <c r="Y290" i="14" s="1"/>
  <c r="Z282" i="14"/>
  <c r="Y282" i="14" s="1"/>
  <c r="Z274" i="14"/>
  <c r="Y274" i="14" s="1"/>
  <c r="Z266" i="14"/>
  <c r="Y266" i="14" s="1"/>
  <c r="Z258" i="14"/>
  <c r="Y258" i="14" s="1"/>
  <c r="Z250" i="14"/>
  <c r="Y250" i="14" s="1"/>
  <c r="Z242" i="14"/>
  <c r="Y242" i="14" s="1"/>
  <c r="Z234" i="14"/>
  <c r="Y234" i="14" s="1"/>
  <c r="Z226" i="14"/>
  <c r="Y226" i="14" s="1"/>
  <c r="Z218" i="14"/>
  <c r="Y218" i="14" s="1"/>
  <c r="Z210" i="14"/>
  <c r="Y210" i="14" s="1"/>
  <c r="Z277" i="14"/>
  <c r="Y277" i="14" s="1"/>
  <c r="Z237" i="14"/>
  <c r="Y237" i="14" s="1"/>
  <c r="Z208" i="14"/>
  <c r="Y208" i="14" s="1"/>
  <c r="Z288" i="14"/>
  <c r="Y288" i="14" s="1"/>
  <c r="Z267" i="14"/>
  <c r="Y267" i="14" s="1"/>
  <c r="Z256" i="14"/>
  <c r="Y256" i="14" s="1"/>
  <c r="Z229" i="14"/>
  <c r="Y229" i="14" s="1"/>
  <c r="Z227" i="14"/>
  <c r="Y227" i="14" s="1"/>
  <c r="Z269" i="14"/>
  <c r="Y269" i="14" s="1"/>
  <c r="Z248" i="14"/>
  <c r="Y248" i="14" s="1"/>
  <c r="Z219" i="14"/>
  <c r="Y219" i="14" s="1"/>
  <c r="Z280" i="14"/>
  <c r="Y280" i="14" s="1"/>
  <c r="Z240" i="14"/>
  <c r="Y240" i="14" s="1"/>
  <c r="Z221" i="14"/>
  <c r="Y221" i="14" s="1"/>
  <c r="Z211" i="14"/>
  <c r="Y211" i="14" s="1"/>
  <c r="Z291" i="14"/>
  <c r="Y291" i="14" s="1"/>
  <c r="Z261" i="14"/>
  <c r="Y261" i="14" s="1"/>
  <c r="Z259" i="14"/>
  <c r="Y259" i="14" s="1"/>
  <c r="Z232" i="14"/>
  <c r="Y232" i="14" s="1"/>
  <c r="Z213" i="14"/>
  <c r="Y213" i="14" s="1"/>
  <c r="Z205" i="14"/>
  <c r="Y205" i="14" s="1"/>
  <c r="Z285" i="14"/>
  <c r="Y285" i="14" s="1"/>
  <c r="Z264" i="14"/>
  <c r="Y264" i="14" s="1"/>
  <c r="Z224" i="14"/>
  <c r="Y224" i="14" s="1"/>
  <c r="Z216" i="14"/>
  <c r="Y216" i="14" s="1"/>
  <c r="Z283" i="14"/>
  <c r="Y283" i="14" s="1"/>
  <c r="Z275" i="14"/>
  <c r="Y275" i="14" s="1"/>
  <c r="Z251" i="14"/>
  <c r="Y251" i="14" s="1"/>
  <c r="Z243" i="14"/>
  <c r="Y243" i="14" s="1"/>
  <c r="Z235" i="14"/>
  <c r="Y235" i="14" s="1"/>
  <c r="Z293" i="14"/>
  <c r="Y293" i="14" s="1"/>
  <c r="Z272" i="14"/>
  <c r="Y272" i="14" s="1"/>
  <c r="Z245" i="14"/>
  <c r="Y245" i="14" s="1"/>
  <c r="Z253" i="14"/>
  <c r="Y253" i="14" s="1"/>
  <c r="Z391" i="14"/>
  <c r="Y391" i="14" s="1"/>
  <c r="Z383" i="14"/>
  <c r="Y383" i="14" s="1"/>
  <c r="Z375" i="14"/>
  <c r="Y375" i="14" s="1"/>
  <c r="Z367" i="14"/>
  <c r="Y367" i="14" s="1"/>
  <c r="Z359" i="14"/>
  <c r="Y359" i="14" s="1"/>
  <c r="Z351" i="14"/>
  <c r="Y351" i="14" s="1"/>
  <c r="Z386" i="14"/>
  <c r="Y386" i="14" s="1"/>
  <c r="Z378" i="14"/>
  <c r="Y378" i="14" s="1"/>
  <c r="Z370" i="14"/>
  <c r="Y370" i="14" s="1"/>
  <c r="Z389" i="14"/>
  <c r="Y389" i="14" s="1"/>
  <c r="Z381" i="14"/>
  <c r="Y381" i="14" s="1"/>
  <c r="Z392" i="14"/>
  <c r="Y392" i="14" s="1"/>
  <c r="Z384" i="14"/>
  <c r="Y384" i="14" s="1"/>
  <c r="Z376" i="14"/>
  <c r="Y376" i="14" s="1"/>
  <c r="Z368" i="14"/>
  <c r="Y368" i="14" s="1"/>
  <c r="Z387" i="14"/>
  <c r="Y387" i="14" s="1"/>
  <c r="Z379" i="14"/>
  <c r="Y379" i="14" s="1"/>
  <c r="Z371" i="14"/>
  <c r="Y371" i="14" s="1"/>
  <c r="Z382" i="14"/>
  <c r="Y382" i="14" s="1"/>
  <c r="Z357" i="14"/>
  <c r="Y357" i="14" s="1"/>
  <c r="Z348" i="14"/>
  <c r="Y348" i="14" s="1"/>
  <c r="Z340" i="14"/>
  <c r="Y340" i="14" s="1"/>
  <c r="Z332" i="14"/>
  <c r="Y332" i="14" s="1"/>
  <c r="Z324" i="14"/>
  <c r="Y324" i="14" s="1"/>
  <c r="Z316" i="14"/>
  <c r="Y316" i="14" s="1"/>
  <c r="Z308" i="14"/>
  <c r="Y308" i="14" s="1"/>
  <c r="Z373" i="14"/>
  <c r="Y373" i="14" s="1"/>
  <c r="Z356" i="14"/>
  <c r="Y356" i="14" s="1"/>
  <c r="Z355" i="14"/>
  <c r="Y355" i="14" s="1"/>
  <c r="Z354" i="14"/>
  <c r="Y354" i="14" s="1"/>
  <c r="Z343" i="14"/>
  <c r="Y343" i="14" s="1"/>
  <c r="Z335" i="14"/>
  <c r="Y335" i="14" s="1"/>
  <c r="Z327" i="14"/>
  <c r="Y327" i="14" s="1"/>
  <c r="Z319" i="14"/>
  <c r="Y319" i="14" s="1"/>
  <c r="Z393" i="14"/>
  <c r="Y393" i="14" s="1"/>
  <c r="Z366" i="14"/>
  <c r="Y366" i="14" s="1"/>
  <c r="Z353" i="14"/>
  <c r="Y353" i="14" s="1"/>
  <c r="Z346" i="14"/>
  <c r="Y346" i="14" s="1"/>
  <c r="Z338" i="14"/>
  <c r="Y338" i="14" s="1"/>
  <c r="Z330" i="14"/>
  <c r="Y330" i="14" s="1"/>
  <c r="Z322" i="14"/>
  <c r="Y322" i="14" s="1"/>
  <c r="Z385" i="14"/>
  <c r="Y385" i="14" s="1"/>
  <c r="Z365" i="14"/>
  <c r="Y365" i="14" s="1"/>
  <c r="Z352" i="14"/>
  <c r="Y352" i="14" s="1"/>
  <c r="Z341" i="14"/>
  <c r="Y341" i="14" s="1"/>
  <c r="Z333" i="14"/>
  <c r="Y333" i="14" s="1"/>
  <c r="Z325" i="14"/>
  <c r="Y325" i="14" s="1"/>
  <c r="Z317" i="14"/>
  <c r="Y317" i="14" s="1"/>
  <c r="Z364" i="14"/>
  <c r="Y364" i="14" s="1"/>
  <c r="Z363" i="14"/>
  <c r="Y363" i="14" s="1"/>
  <c r="Z362" i="14"/>
  <c r="Y362" i="14" s="1"/>
  <c r="Z350" i="14"/>
  <c r="Y350" i="14" s="1"/>
  <c r="Z344" i="14"/>
  <c r="Y344" i="14" s="1"/>
  <c r="Z336" i="14"/>
  <c r="Y336" i="14" s="1"/>
  <c r="Z328" i="14"/>
  <c r="Y328" i="14" s="1"/>
  <c r="Z320" i="14"/>
  <c r="Y320" i="14" s="1"/>
  <c r="Z339" i="14"/>
  <c r="Y339" i="14" s="1"/>
  <c r="Z310" i="14"/>
  <c r="Y310" i="14" s="1"/>
  <c r="Z388" i="14"/>
  <c r="Y388" i="14" s="1"/>
  <c r="Z380" i="14"/>
  <c r="Y380" i="14" s="1"/>
  <c r="Z369" i="14"/>
  <c r="Y369" i="14" s="1"/>
  <c r="Z358" i="14"/>
  <c r="Y358" i="14" s="1"/>
  <c r="Z349" i="14"/>
  <c r="Y349" i="14" s="1"/>
  <c r="Z318" i="14"/>
  <c r="Y318" i="14" s="1"/>
  <c r="Z309" i="14"/>
  <c r="Y309" i="14" s="1"/>
  <c r="Z329" i="14"/>
  <c r="Y329" i="14" s="1"/>
  <c r="Z307" i="14"/>
  <c r="Y307" i="14" s="1"/>
  <c r="Z390" i="14"/>
  <c r="Y390" i="14" s="1"/>
  <c r="Z342" i="14"/>
  <c r="Y342" i="14" s="1"/>
  <c r="Z331" i="14"/>
  <c r="Y331" i="14" s="1"/>
  <c r="Z306" i="14"/>
  <c r="Y306" i="14" s="1"/>
  <c r="Z374" i="14"/>
  <c r="Y374" i="14" s="1"/>
  <c r="Z360" i="14"/>
  <c r="Y360" i="14" s="1"/>
  <c r="Z334" i="14"/>
  <c r="Y334" i="14" s="1"/>
  <c r="Z315" i="14"/>
  <c r="Y315" i="14" s="1"/>
  <c r="Z305" i="14"/>
  <c r="Y305" i="14" s="1"/>
  <c r="Z361" i="14"/>
  <c r="Y361" i="14" s="1"/>
  <c r="Z377" i="14"/>
  <c r="Y377" i="14" s="1"/>
  <c r="Z323" i="14"/>
  <c r="Y323" i="14" s="1"/>
  <c r="Z313" i="14"/>
  <c r="Y313" i="14" s="1"/>
  <c r="Z301" i="14"/>
  <c r="Z326" i="14"/>
  <c r="Y326" i="14" s="1"/>
  <c r="Z345" i="14"/>
  <c r="Y345" i="14" s="1"/>
  <c r="Z314" i="14"/>
  <c r="Y314" i="14" s="1"/>
  <c r="Z347" i="14"/>
  <c r="Y347" i="14" s="1"/>
  <c r="Z337" i="14"/>
  <c r="Y337" i="14" s="1"/>
  <c r="Z311" i="14"/>
  <c r="Y311" i="14" s="1"/>
  <c r="Z312" i="14"/>
  <c r="Y312" i="14" s="1"/>
  <c r="Z304" i="14"/>
  <c r="Y304" i="14" s="1"/>
  <c r="Z321" i="14"/>
  <c r="Y321" i="14" s="1"/>
  <c r="Z372" i="14"/>
  <c r="Y372" i="14" s="1"/>
  <c r="Z487" i="14"/>
  <c r="Y487" i="14" s="1"/>
  <c r="Z479" i="14"/>
  <c r="Y479" i="14" s="1"/>
  <c r="Z471" i="14"/>
  <c r="Y471" i="14" s="1"/>
  <c r="Z463" i="14"/>
  <c r="Y463" i="14" s="1"/>
  <c r="Z490" i="14"/>
  <c r="Y490" i="14" s="1"/>
  <c r="Z482" i="14"/>
  <c r="Y482" i="14" s="1"/>
  <c r="Z493" i="14"/>
  <c r="Y493" i="14" s="1"/>
  <c r="Z485" i="14"/>
  <c r="Y485" i="14" s="1"/>
  <c r="Z488" i="14"/>
  <c r="Y488" i="14" s="1"/>
  <c r="Z480" i="14"/>
  <c r="Y480" i="14" s="1"/>
  <c r="Z491" i="14"/>
  <c r="Y491" i="14" s="1"/>
  <c r="Z483" i="14"/>
  <c r="Y483" i="14" s="1"/>
  <c r="Z486" i="14"/>
  <c r="Y486" i="14" s="1"/>
  <c r="Z478" i="14"/>
  <c r="Y478" i="14" s="1"/>
  <c r="Z477" i="14"/>
  <c r="Y477" i="14" s="1"/>
  <c r="Z464" i="14"/>
  <c r="Y464" i="14" s="1"/>
  <c r="Z457" i="14"/>
  <c r="Y457" i="14" s="1"/>
  <c r="Z449" i="14"/>
  <c r="Y449" i="14" s="1"/>
  <c r="Z441" i="14"/>
  <c r="Y441" i="14" s="1"/>
  <c r="Z433" i="14"/>
  <c r="Y433" i="14" s="1"/>
  <c r="Z425" i="14"/>
  <c r="Y425" i="14" s="1"/>
  <c r="Z417" i="14"/>
  <c r="Y417" i="14" s="1"/>
  <c r="Z409" i="14"/>
  <c r="Y409" i="14" s="1"/>
  <c r="Z489" i="14"/>
  <c r="Y489" i="14" s="1"/>
  <c r="Z476" i="14"/>
  <c r="Y476" i="14" s="1"/>
  <c r="Z475" i="14"/>
  <c r="Y475" i="14" s="1"/>
  <c r="Z474" i="14"/>
  <c r="Y474" i="14" s="1"/>
  <c r="Z462" i="14"/>
  <c r="Y462" i="14" s="1"/>
  <c r="Z460" i="14"/>
  <c r="Y460" i="14" s="1"/>
  <c r="Z452" i="14"/>
  <c r="Y452" i="14" s="1"/>
  <c r="Z444" i="14"/>
  <c r="Y444" i="14" s="1"/>
  <c r="Z436" i="14"/>
  <c r="Y436" i="14" s="1"/>
  <c r="Z428" i="14"/>
  <c r="Y428" i="14" s="1"/>
  <c r="Z473" i="14"/>
  <c r="Y473" i="14" s="1"/>
  <c r="Z455" i="14"/>
  <c r="Y455" i="14" s="1"/>
  <c r="Z447" i="14"/>
  <c r="Y447" i="14" s="1"/>
  <c r="Z439" i="14"/>
  <c r="Y439" i="14" s="1"/>
  <c r="Z431" i="14"/>
  <c r="Y431" i="14" s="1"/>
  <c r="Z423" i="14"/>
  <c r="Y423" i="14" s="1"/>
  <c r="Z472" i="14"/>
  <c r="Y472" i="14" s="1"/>
  <c r="Z458" i="14"/>
  <c r="Y458" i="14" s="1"/>
  <c r="Z450" i="14"/>
  <c r="Y450" i="14" s="1"/>
  <c r="Z442" i="14"/>
  <c r="Y442" i="14" s="1"/>
  <c r="Z434" i="14"/>
  <c r="Y434" i="14" s="1"/>
  <c r="Z426" i="14"/>
  <c r="Y426" i="14" s="1"/>
  <c r="Z492" i="14"/>
  <c r="Y492" i="14" s="1"/>
  <c r="Z481" i="14"/>
  <c r="Y481" i="14" s="1"/>
  <c r="Z470" i="14"/>
  <c r="Y470" i="14" s="1"/>
  <c r="Z461" i="14"/>
  <c r="Y461" i="14" s="1"/>
  <c r="Z453" i="14"/>
  <c r="Y453" i="14" s="1"/>
  <c r="Z445" i="14"/>
  <c r="Y445" i="14" s="1"/>
  <c r="Z437" i="14"/>
  <c r="Y437" i="14" s="1"/>
  <c r="Z429" i="14"/>
  <c r="Y429" i="14" s="1"/>
  <c r="Z421" i="14"/>
  <c r="Y421" i="14" s="1"/>
  <c r="Z466" i="14"/>
  <c r="Y466" i="14" s="1"/>
  <c r="Z443" i="14"/>
  <c r="Y443" i="14" s="1"/>
  <c r="Z420" i="14"/>
  <c r="Y420" i="14" s="1"/>
  <c r="Z408" i="14"/>
  <c r="Y408" i="14" s="1"/>
  <c r="Z435" i="14"/>
  <c r="Y435" i="14" s="1"/>
  <c r="Z419" i="14"/>
  <c r="Y419" i="14" s="1"/>
  <c r="Z407" i="14"/>
  <c r="Y407" i="14" s="1"/>
  <c r="Z467" i="14"/>
  <c r="Y467" i="14" s="1"/>
  <c r="Z454" i="14"/>
  <c r="Y454" i="14" s="1"/>
  <c r="Z427" i="14"/>
  <c r="Y427" i="14" s="1"/>
  <c r="Z418" i="14"/>
  <c r="Y418" i="14" s="1"/>
  <c r="Z406" i="14"/>
  <c r="Y406" i="14" s="1"/>
  <c r="Z405" i="14"/>
  <c r="Y405" i="14" s="1"/>
  <c r="Z404" i="14"/>
  <c r="Y404" i="14" s="1"/>
  <c r="Z401" i="14"/>
  <c r="Z456" i="14"/>
  <c r="Y456" i="14" s="1"/>
  <c r="Z446" i="14"/>
  <c r="Y446" i="14" s="1"/>
  <c r="Z416" i="14"/>
  <c r="Y416" i="14" s="1"/>
  <c r="Z484" i="14"/>
  <c r="Y484" i="14" s="1"/>
  <c r="Z448" i="14"/>
  <c r="Y448" i="14" s="1"/>
  <c r="Z438" i="14"/>
  <c r="Y438" i="14" s="1"/>
  <c r="Z415" i="14"/>
  <c r="Y415" i="14" s="1"/>
  <c r="Z440" i="14"/>
  <c r="Y440" i="14" s="1"/>
  <c r="Z432" i="14"/>
  <c r="Y432" i="14" s="1"/>
  <c r="Z412" i="14"/>
  <c r="Y412" i="14" s="1"/>
  <c r="Z468" i="14"/>
  <c r="Y468" i="14" s="1"/>
  <c r="Z469" i="14"/>
  <c r="Y469" i="14" s="1"/>
  <c r="Z413" i="14"/>
  <c r="Y413" i="14" s="1"/>
  <c r="Z459" i="14"/>
  <c r="Y459" i="14" s="1"/>
  <c r="Z465" i="14"/>
  <c r="Y465" i="14" s="1"/>
  <c r="Z451" i="14"/>
  <c r="Y451" i="14" s="1"/>
  <c r="Z414" i="14"/>
  <c r="Y414" i="14" s="1"/>
  <c r="Z430" i="14"/>
  <c r="Y430" i="14" s="1"/>
  <c r="Z411" i="14"/>
  <c r="Y411" i="14" s="1"/>
  <c r="Z410" i="14"/>
  <c r="Y410" i="14" s="1"/>
  <c r="Z422" i="14"/>
  <c r="Y422" i="14" s="1"/>
  <c r="Z424" i="14"/>
  <c r="Y424" i="14" s="1"/>
  <c r="Z302" i="14" l="1"/>
  <c r="Z303" i="14"/>
  <c r="Z402" i="14"/>
  <c r="Z403" i="14"/>
  <c r="Z503" i="14"/>
  <c r="Z502" i="14"/>
  <c r="Z203" i="14"/>
  <c r="Z202" i="14"/>
  <c r="Z103" i="14"/>
  <c r="Z102" i="14"/>
  <c r="AC2" i="14"/>
  <c r="AC3" i="14"/>
  <c r="AA301" i="14"/>
  <c r="AA401" i="14"/>
  <c r="AA101" i="14"/>
  <c r="AA201" i="14"/>
  <c r="AA501" i="14"/>
  <c r="AD1" i="14"/>
  <c r="AC85" i="14"/>
  <c r="AC63" i="14"/>
  <c r="AC47" i="14"/>
  <c r="AC31" i="14"/>
  <c r="AC15" i="14"/>
  <c r="AC68" i="14"/>
  <c r="AC52" i="14"/>
  <c r="AC36" i="14"/>
  <c r="AC20" i="14"/>
  <c r="AC77" i="14"/>
  <c r="AC65" i="14"/>
  <c r="AC49" i="14"/>
  <c r="AC33" i="14"/>
  <c r="AC17" i="14"/>
  <c r="AC70" i="14"/>
  <c r="AC80" i="14"/>
  <c r="AC30" i="14"/>
  <c r="AC78" i="14"/>
  <c r="AC84" i="14"/>
  <c r="AC27" i="14"/>
  <c r="AC11" i="14"/>
  <c r="AC64" i="14"/>
  <c r="AC48" i="14"/>
  <c r="AC32" i="14"/>
  <c r="AC16" i="14"/>
  <c r="AC45" i="14"/>
  <c r="AC13" i="14"/>
  <c r="AC46" i="14"/>
  <c r="AC50" i="14"/>
  <c r="AC82" i="14"/>
  <c r="AC83" i="14"/>
  <c r="AC22" i="14"/>
  <c r="AC91" i="14"/>
  <c r="AC86" i="14"/>
  <c r="AC4" i="14"/>
  <c r="AC87" i="14"/>
  <c r="AC66" i="14"/>
  <c r="AC26" i="14"/>
  <c r="AC14" i="14"/>
  <c r="AC42" i="14"/>
  <c r="AC18" i="14"/>
  <c r="AC89" i="14"/>
  <c r="AC75" i="14"/>
  <c r="AC9" i="14"/>
  <c r="AC29" i="14"/>
  <c r="AC6" i="14"/>
  <c r="AC79" i="14"/>
  <c r="AC67" i="14"/>
  <c r="AC51" i="14"/>
  <c r="AC35" i="14"/>
  <c r="AC19" i="14"/>
  <c r="AC72" i="14"/>
  <c r="AC56" i="14"/>
  <c r="AC40" i="14"/>
  <c r="AC24" i="14"/>
  <c r="AC88" i="14"/>
  <c r="AC69" i="14"/>
  <c r="AC53" i="14"/>
  <c r="AC37" i="14"/>
  <c r="AC21" i="14"/>
  <c r="AC58" i="14"/>
  <c r="AC62" i="14"/>
  <c r="AC81" i="14"/>
  <c r="AC54" i="14"/>
  <c r="AC59" i="14"/>
  <c r="AC90" i="14"/>
  <c r="AC74" i="14"/>
  <c r="AC76" i="14"/>
  <c r="AC8" i="14"/>
  <c r="AC7" i="14"/>
  <c r="AC10" i="14"/>
  <c r="AC38" i="14"/>
  <c r="AC34" i="14"/>
  <c r="AC43" i="14"/>
  <c r="AC61" i="14"/>
  <c r="AC93" i="14"/>
  <c r="AC71" i="14"/>
  <c r="AC55" i="14"/>
  <c r="AC39" i="14"/>
  <c r="AC23" i="14"/>
  <c r="AC5" i="14"/>
  <c r="AC92" i="14"/>
  <c r="AC60" i="14"/>
  <c r="AC44" i="14"/>
  <c r="AC28" i="14"/>
  <c r="AC12" i="14"/>
  <c r="AC73" i="14"/>
  <c r="AC57" i="14"/>
  <c r="AC41" i="14"/>
  <c r="AC25" i="14"/>
  <c r="AA203" i="14" l="1"/>
  <c r="AA202" i="14"/>
  <c r="AA103" i="14"/>
  <c r="AA102" i="14"/>
  <c r="AA403" i="14"/>
  <c r="AA402" i="14"/>
  <c r="AA302" i="14"/>
  <c r="AA303" i="14"/>
  <c r="AD2" i="14"/>
  <c r="AD3" i="14"/>
  <c r="AA502" i="14"/>
  <c r="AA503" i="14"/>
  <c r="AB101" i="14"/>
  <c r="AA176" i="14"/>
  <c r="AA156" i="14"/>
  <c r="AA135" i="14"/>
  <c r="AA138" i="14"/>
  <c r="AA117" i="14"/>
  <c r="AA160" i="14"/>
  <c r="AA180" i="14"/>
  <c r="AA163" i="14"/>
  <c r="AA178" i="14"/>
  <c r="AA187" i="14"/>
  <c r="AA132" i="14"/>
  <c r="AA175" i="14"/>
  <c r="AA111" i="14"/>
  <c r="AA114" i="14"/>
  <c r="AA157" i="14"/>
  <c r="AA136" i="14"/>
  <c r="AA161" i="14"/>
  <c r="AA147" i="14"/>
  <c r="AA129" i="14"/>
  <c r="AA181" i="14"/>
  <c r="AA192" i="14"/>
  <c r="AA185" i="14"/>
  <c r="AA172" i="14"/>
  <c r="AA108" i="14"/>
  <c r="AA151" i="14"/>
  <c r="AA154" i="14"/>
  <c r="AA133" i="14"/>
  <c r="AA112" i="14"/>
  <c r="AA188" i="14"/>
  <c r="AA113" i="14"/>
  <c r="AA169" i="14"/>
  <c r="AA145" i="14"/>
  <c r="AA137" i="14"/>
  <c r="AA131" i="14"/>
  <c r="AA158" i="14"/>
  <c r="AA148" i="14"/>
  <c r="AA127" i="14"/>
  <c r="AA130" i="14"/>
  <c r="AA173" i="14"/>
  <c r="AA109" i="14"/>
  <c r="AA152" i="14"/>
  <c r="AA150" i="14"/>
  <c r="AA105" i="14"/>
  <c r="AA134" i="14"/>
  <c r="AA139" i="14"/>
  <c r="AA179" i="14"/>
  <c r="AA190" i="14"/>
  <c r="AA191" i="14"/>
  <c r="AA124" i="14"/>
  <c r="AA167" i="14"/>
  <c r="AA170" i="14"/>
  <c r="AA106" i="14"/>
  <c r="AA149" i="14"/>
  <c r="AA128" i="14"/>
  <c r="AA142" i="14"/>
  <c r="AA171" i="14"/>
  <c r="AA110" i="14"/>
  <c r="AA174" i="14"/>
  <c r="AA118" i="14"/>
  <c r="AA125" i="14"/>
  <c r="AA186" i="14"/>
  <c r="AA168" i="14"/>
  <c r="AA144" i="14"/>
  <c r="AA155" i="14"/>
  <c r="AA184" i="14"/>
  <c r="AA120" i="14"/>
  <c r="AA189" i="14"/>
  <c r="AA165" i="14"/>
  <c r="AA143" i="14"/>
  <c r="AA119" i="14"/>
  <c r="AA146" i="14"/>
  <c r="AA122" i="14"/>
  <c r="AA141" i="14"/>
  <c r="AA126" i="14"/>
  <c r="AA177" i="14"/>
  <c r="AA183" i="14"/>
  <c r="AA107" i="14"/>
  <c r="AA153" i="14"/>
  <c r="AA121" i="14"/>
  <c r="AA162" i="14"/>
  <c r="AA116" i="14"/>
  <c r="AA123" i="14"/>
  <c r="AA140" i="14"/>
  <c r="AA193" i="14"/>
  <c r="AA104" i="14"/>
  <c r="AA115" i="14"/>
  <c r="AA166" i="14"/>
  <c r="AA164" i="14"/>
  <c r="AA182" i="14"/>
  <c r="AA159" i="14"/>
  <c r="AB501" i="14"/>
  <c r="AA589" i="14"/>
  <c r="AA590" i="14"/>
  <c r="AA567" i="14"/>
  <c r="AA547" i="14"/>
  <c r="AA576" i="14"/>
  <c r="AA521" i="14"/>
  <c r="AA580" i="14"/>
  <c r="AA527" i="14"/>
  <c r="AA562" i="14"/>
  <c r="AA522" i="14"/>
  <c r="AA509" i="14"/>
  <c r="AA575" i="14"/>
  <c r="AA569" i="14"/>
  <c r="AA536" i="14"/>
  <c r="AA578" i="14"/>
  <c r="AA512" i="14"/>
  <c r="AA587" i="14"/>
  <c r="AA582" i="14"/>
  <c r="AA523" i="14"/>
  <c r="AA550" i="14"/>
  <c r="AA561" i="14"/>
  <c r="AA548" i="14"/>
  <c r="AA541" i="14"/>
  <c r="AA518" i="14"/>
  <c r="AA506" i="14"/>
  <c r="AA516" i="14"/>
  <c r="AA515" i="14"/>
  <c r="AA586" i="14"/>
  <c r="AA593" i="14"/>
  <c r="AA583" i="14"/>
  <c r="AA591" i="14"/>
  <c r="AA526" i="14"/>
  <c r="AA572" i="14"/>
  <c r="AA537" i="14"/>
  <c r="AA568" i="14"/>
  <c r="AA524" i="14"/>
  <c r="AA543" i="14"/>
  <c r="AA510" i="14"/>
  <c r="AA525" i="14"/>
  <c r="AA528" i="14"/>
  <c r="AA574" i="14"/>
  <c r="AA584" i="14"/>
  <c r="AA539" i="14"/>
  <c r="AA519" i="14"/>
  <c r="AA552" i="14"/>
  <c r="AA533" i="14"/>
  <c r="AA581" i="14"/>
  <c r="AA508" i="14"/>
  <c r="AA544" i="14"/>
  <c r="AA546" i="14"/>
  <c r="AA579" i="14"/>
  <c r="AA564" i="14"/>
  <c r="AA573" i="14"/>
  <c r="AA542" i="14"/>
  <c r="AA553" i="14"/>
  <c r="AA540" i="14"/>
  <c r="AA559" i="14"/>
  <c r="AA530" i="14"/>
  <c r="AA507" i="14"/>
  <c r="AA514" i="14"/>
  <c r="AA588" i="14"/>
  <c r="AA565" i="14"/>
  <c r="AA558" i="14"/>
  <c r="AA545" i="14"/>
  <c r="AA557" i="14"/>
  <c r="AA517" i="14"/>
  <c r="AA571" i="14"/>
  <c r="AA563" i="14"/>
  <c r="AA534" i="14"/>
  <c r="AA577" i="14"/>
  <c r="AA554" i="14"/>
  <c r="AA513" i="14"/>
  <c r="AA592" i="14"/>
  <c r="AA570" i="14"/>
  <c r="AA556" i="14"/>
  <c r="AA532" i="14"/>
  <c r="AA505" i="14"/>
  <c r="AA549" i="14"/>
  <c r="AA555" i="14"/>
  <c r="AA531" i="14"/>
  <c r="AA566" i="14"/>
  <c r="AA535" i="14"/>
  <c r="AA511" i="14"/>
  <c r="AA560" i="14"/>
  <c r="AA529" i="14"/>
  <c r="AA585" i="14"/>
  <c r="AA520" i="14"/>
  <c r="AA551" i="14"/>
  <c r="AA504" i="14"/>
  <c r="AA538" i="14"/>
  <c r="AB401" i="14"/>
  <c r="AA466" i="14"/>
  <c r="AA489" i="14"/>
  <c r="AA460" i="14"/>
  <c r="AA473" i="14"/>
  <c r="AA455" i="14"/>
  <c r="AA437" i="14"/>
  <c r="AA448" i="14"/>
  <c r="AA475" i="14"/>
  <c r="AA463" i="14"/>
  <c r="AA452" i="14"/>
  <c r="AA444" i="14"/>
  <c r="AA436" i="14"/>
  <c r="AA428" i="14"/>
  <c r="AA420" i="14"/>
  <c r="AA434" i="14"/>
  <c r="AA426" i="14"/>
  <c r="AA440" i="14"/>
  <c r="AA432" i="14"/>
  <c r="AA424" i="14"/>
  <c r="AA419" i="14"/>
  <c r="AA418" i="14"/>
  <c r="AA414" i="14"/>
  <c r="AA477" i="14"/>
  <c r="AA486" i="14"/>
  <c r="AA462" i="14"/>
  <c r="AA487" i="14"/>
  <c r="AA450" i="14"/>
  <c r="AA467" i="14"/>
  <c r="AA468" i="14"/>
  <c r="AA413" i="14"/>
  <c r="AA449" i="14"/>
  <c r="AA411" i="14"/>
  <c r="AA412" i="14"/>
  <c r="AA423" i="14"/>
  <c r="AA471" i="14"/>
  <c r="AA445" i="14"/>
  <c r="AA484" i="14"/>
  <c r="AA480" i="14"/>
  <c r="AA491" i="14"/>
  <c r="AA483" i="14"/>
  <c r="AA472" i="14"/>
  <c r="AA470" i="14"/>
  <c r="AA429" i="14"/>
  <c r="AA407" i="14"/>
  <c r="AA427" i="14"/>
  <c r="AA405" i="14"/>
  <c r="AA446" i="14"/>
  <c r="AA458" i="14"/>
  <c r="AA441" i="14"/>
  <c r="AA474" i="14"/>
  <c r="AA485" i="14"/>
  <c r="AA488" i="14"/>
  <c r="AA430" i="14"/>
  <c r="AA464" i="14"/>
  <c r="AA409" i="14"/>
  <c r="AA482" i="14"/>
  <c r="AA493" i="14"/>
  <c r="AA447" i="14"/>
  <c r="AA439" i="14"/>
  <c r="AA431" i="14"/>
  <c r="AA442" i="14"/>
  <c r="AA492" i="14"/>
  <c r="AA461" i="14"/>
  <c r="AA421" i="14"/>
  <c r="AA435" i="14"/>
  <c r="AA438" i="14"/>
  <c r="AA415" i="14"/>
  <c r="AA478" i="14"/>
  <c r="AA410" i="14"/>
  <c r="AA476" i="14"/>
  <c r="AA454" i="14"/>
  <c r="AA433" i="14"/>
  <c r="AA408" i="14"/>
  <c r="AA465" i="14"/>
  <c r="AA451" i="14"/>
  <c r="AA425" i="14"/>
  <c r="AA417" i="14"/>
  <c r="AA406" i="14"/>
  <c r="AA481" i="14"/>
  <c r="AA453" i="14"/>
  <c r="AA456" i="14"/>
  <c r="AA457" i="14"/>
  <c r="AA490" i="14"/>
  <c r="AA443" i="14"/>
  <c r="AA404" i="14"/>
  <c r="AA469" i="14"/>
  <c r="AA459" i="14"/>
  <c r="AA422" i="14"/>
  <c r="AA416" i="14"/>
  <c r="AA479" i="14"/>
  <c r="AE1" i="14"/>
  <c r="AD81" i="14"/>
  <c r="AD83" i="14"/>
  <c r="AD68" i="14"/>
  <c r="AD52" i="14"/>
  <c r="AD36" i="14"/>
  <c r="AD20" i="14"/>
  <c r="AD88" i="14"/>
  <c r="AD73" i="14"/>
  <c r="AD57" i="14"/>
  <c r="AD41" i="14"/>
  <c r="AD25" i="14"/>
  <c r="AD7" i="14"/>
  <c r="AD34" i="14"/>
  <c r="AD55" i="14"/>
  <c r="AD19" i="14"/>
  <c r="AD59" i="14"/>
  <c r="AD63" i="14"/>
  <c r="AD87" i="14"/>
  <c r="AD85" i="14"/>
  <c r="AD58" i="14"/>
  <c r="AD14" i="14"/>
  <c r="AD64" i="14"/>
  <c r="AD48" i="14"/>
  <c r="AD32" i="14"/>
  <c r="AD16" i="14"/>
  <c r="AD53" i="14"/>
  <c r="AD37" i="14"/>
  <c r="AD4" i="14"/>
  <c r="AD78" i="14"/>
  <c r="AD39" i="14"/>
  <c r="AD11" i="14"/>
  <c r="AD5" i="14"/>
  <c r="AD22" i="14"/>
  <c r="AD90" i="14"/>
  <c r="AD82" i="14"/>
  <c r="AD67" i="14"/>
  <c r="AD43" i="14"/>
  <c r="AD26" i="14"/>
  <c r="AD35" i="14"/>
  <c r="AD46" i="14"/>
  <c r="AD75" i="14"/>
  <c r="AD71" i="14"/>
  <c r="AD54" i="14"/>
  <c r="AD42" i="14"/>
  <c r="AD74" i="14"/>
  <c r="AD72" i="14"/>
  <c r="AD56" i="14"/>
  <c r="AD40" i="14"/>
  <c r="AD24" i="14"/>
  <c r="AD91" i="14"/>
  <c r="AD61" i="14"/>
  <c r="AD45" i="14"/>
  <c r="AD29" i="14"/>
  <c r="AD13" i="14"/>
  <c r="AD92" i="14"/>
  <c r="AD79" i="14"/>
  <c r="AD51" i="14"/>
  <c r="AD27" i="14"/>
  <c r="AD80" i="14"/>
  <c r="AD50" i="14"/>
  <c r="AD86" i="14"/>
  <c r="AD10" i="14"/>
  <c r="AD62" i="14"/>
  <c r="AD18" i="14"/>
  <c r="AD69" i="14"/>
  <c r="AD21" i="14"/>
  <c r="AD84" i="14"/>
  <c r="AD66" i="14"/>
  <c r="AD8" i="14"/>
  <c r="AD93" i="14"/>
  <c r="AD76" i="14"/>
  <c r="AD31" i="14"/>
  <c r="AD9" i="14"/>
  <c r="AD15" i="14"/>
  <c r="AD23" i="14"/>
  <c r="AD47" i="14"/>
  <c r="AD30" i="14"/>
  <c r="AD89" i="14"/>
  <c r="AD38" i="14"/>
  <c r="AD6" i="14"/>
  <c r="AD60" i="14"/>
  <c r="AD44" i="14"/>
  <c r="AD28" i="14"/>
  <c r="AD12" i="14"/>
  <c r="AD70" i="14"/>
  <c r="AD77" i="14"/>
  <c r="AD65" i="14"/>
  <c r="AD49" i="14"/>
  <c r="AD33" i="14"/>
  <c r="AD17" i="14"/>
  <c r="AB201" i="14"/>
  <c r="AA257" i="14"/>
  <c r="AA276" i="14"/>
  <c r="AA212" i="14"/>
  <c r="AA255" i="14"/>
  <c r="AA274" i="14"/>
  <c r="AA210" i="14"/>
  <c r="AA293" i="14"/>
  <c r="AA229" i="14"/>
  <c r="AA246" i="14"/>
  <c r="AA230" i="14"/>
  <c r="AA211" i="14"/>
  <c r="AA283" i="14"/>
  <c r="AA264" i="14"/>
  <c r="AA206" i="14"/>
  <c r="AA233" i="14"/>
  <c r="AA252" i="14"/>
  <c r="AA273" i="14"/>
  <c r="AA209" i="14"/>
  <c r="AA292" i="14"/>
  <c r="AA228" i="14"/>
  <c r="AA271" i="14"/>
  <c r="AA207" i="14"/>
  <c r="AA290" i="14"/>
  <c r="AA281" i="14"/>
  <c r="AA225" i="14"/>
  <c r="AA259" i="14"/>
  <c r="AA244" i="14"/>
  <c r="AA239" i="14"/>
  <c r="AA282" i="14"/>
  <c r="AA256" i="14"/>
  <c r="AA235" i="14"/>
  <c r="AA286" i="14"/>
  <c r="AA254" i="14"/>
  <c r="AA265" i="14"/>
  <c r="AA217" i="14"/>
  <c r="AA220" i="14"/>
  <c r="AA223" i="14"/>
  <c r="AA227" i="14"/>
  <c r="AA240" i="14"/>
  <c r="AA224" i="14"/>
  <c r="AA275" i="14"/>
  <c r="AA284" i="14"/>
  <c r="AA236" i="14"/>
  <c r="AA204" i="14"/>
  <c r="AA279" i="14"/>
  <c r="AA263" i="14"/>
  <c r="AA226" i="14"/>
  <c r="AA218" i="14"/>
  <c r="AA238" i="14"/>
  <c r="AA270" i="14"/>
  <c r="AA249" i="14"/>
  <c r="AA247" i="14"/>
  <c r="AA266" i="14"/>
  <c r="AA258" i="14"/>
  <c r="AA250" i="14"/>
  <c r="AA242" i="14"/>
  <c r="AA234" i="14"/>
  <c r="AA291" i="14"/>
  <c r="AA241" i="14"/>
  <c r="AA260" i="14"/>
  <c r="AA215" i="14"/>
  <c r="AA213" i="14"/>
  <c r="AA278" i="14"/>
  <c r="AA262" i="14"/>
  <c r="AA216" i="14"/>
  <c r="AA269" i="14"/>
  <c r="AA205" i="14"/>
  <c r="AA289" i="14"/>
  <c r="AA237" i="14"/>
  <c r="AA288" i="14"/>
  <c r="AA267" i="14"/>
  <c r="AA222" i="14"/>
  <c r="AA243" i="14"/>
  <c r="AA261" i="14"/>
  <c r="AA287" i="14"/>
  <c r="AA285" i="14"/>
  <c r="AA253" i="14"/>
  <c r="AA245" i="14"/>
  <c r="AA251" i="14"/>
  <c r="AA208" i="14"/>
  <c r="AA219" i="14"/>
  <c r="AA232" i="14"/>
  <c r="AA272" i="14"/>
  <c r="AA214" i="14"/>
  <c r="AA280" i="14"/>
  <c r="AA231" i="14"/>
  <c r="AA221" i="14"/>
  <c r="AA268" i="14"/>
  <c r="AA277" i="14"/>
  <c r="AA248" i="14"/>
  <c r="AB301" i="14"/>
  <c r="AA378" i="14"/>
  <c r="AA379" i="14"/>
  <c r="AA374" i="14"/>
  <c r="AA356" i="14"/>
  <c r="AA327" i="14"/>
  <c r="AA322" i="14"/>
  <c r="AA385" i="14"/>
  <c r="AA341" i="14"/>
  <c r="AA349" i="14"/>
  <c r="AA323" i="14"/>
  <c r="AA358" i="14"/>
  <c r="AA342" i="14"/>
  <c r="AA306" i="14"/>
  <c r="AA324" i="14"/>
  <c r="AA312" i="14"/>
  <c r="AA386" i="14"/>
  <c r="AA338" i="14"/>
  <c r="AA330" i="14"/>
  <c r="AA375" i="14"/>
  <c r="AA350" i="14"/>
  <c r="AA320" i="14"/>
  <c r="AA377" i="14"/>
  <c r="AA347" i="14"/>
  <c r="AA309" i="14"/>
  <c r="AA308" i="14"/>
  <c r="AA326" i="14"/>
  <c r="AA337" i="14"/>
  <c r="AA334" i="14"/>
  <c r="AA313" i="14"/>
  <c r="AA357" i="14"/>
  <c r="AA346" i="14"/>
  <c r="AA344" i="14"/>
  <c r="AA336" i="14"/>
  <c r="AA328" i="14"/>
  <c r="AA369" i="14"/>
  <c r="AA392" i="14"/>
  <c r="AA384" i="14"/>
  <c r="AA376" i="14"/>
  <c r="AA371" i="14"/>
  <c r="AA368" i="14"/>
  <c r="AA340" i="14"/>
  <c r="AA387" i="14"/>
  <c r="AA391" i="14"/>
  <c r="AA355" i="14"/>
  <c r="AA393" i="14"/>
  <c r="AA364" i="14"/>
  <c r="AA361" i="14"/>
  <c r="AA388" i="14"/>
  <c r="AA307" i="14"/>
  <c r="AA366" i="14"/>
  <c r="AA319" i="14"/>
  <c r="AA311" i="14"/>
  <c r="AA348" i="14"/>
  <c r="AA332" i="14"/>
  <c r="AA370" i="14"/>
  <c r="AA389" i="14"/>
  <c r="AA343" i="14"/>
  <c r="AA353" i="14"/>
  <c r="AA333" i="14"/>
  <c r="AA372" i="14"/>
  <c r="AA331" i="14"/>
  <c r="AA316" i="14"/>
  <c r="AA321" i="14"/>
  <c r="AA314" i="14"/>
  <c r="AA354" i="14"/>
  <c r="AA381" i="14"/>
  <c r="AA373" i="14"/>
  <c r="AA390" i="14"/>
  <c r="AA335" i="14"/>
  <c r="AA383" i="14"/>
  <c r="AA325" i="14"/>
  <c r="AA329" i="14"/>
  <c r="AA362" i="14"/>
  <c r="AA382" i="14"/>
  <c r="AA317" i="14"/>
  <c r="AA363" i="14"/>
  <c r="AA351" i="14"/>
  <c r="AA360" i="14"/>
  <c r="AA304" i="14"/>
  <c r="AA310" i="14"/>
  <c r="AA365" i="14"/>
  <c r="AA380" i="14"/>
  <c r="AA352" i="14"/>
  <c r="AA339" i="14"/>
  <c r="AA367" i="14"/>
  <c r="AA315" i="14"/>
  <c r="AA359" i="14"/>
  <c r="AA318" i="14"/>
  <c r="AA345" i="14"/>
  <c r="AA305" i="14"/>
  <c r="AB502" i="14" l="1"/>
  <c r="AB503" i="14"/>
  <c r="AE3" i="14"/>
  <c r="AE2" i="14"/>
  <c r="AB103" i="14"/>
  <c r="AB102" i="14"/>
  <c r="AB302" i="14"/>
  <c r="AB303" i="14"/>
  <c r="AB403" i="14"/>
  <c r="AB402" i="14"/>
  <c r="AB202" i="14"/>
  <c r="AB203" i="14"/>
  <c r="AC501" i="14"/>
  <c r="AB589" i="14"/>
  <c r="AB579" i="14"/>
  <c r="AB529" i="14"/>
  <c r="AB570" i="14"/>
  <c r="AB540" i="14"/>
  <c r="AB527" i="14"/>
  <c r="AB546" i="14"/>
  <c r="AB520" i="14"/>
  <c r="AB578" i="14"/>
  <c r="AB549" i="14"/>
  <c r="AB531" i="14"/>
  <c r="AB584" i="14"/>
  <c r="AB572" i="14"/>
  <c r="AB542" i="14"/>
  <c r="AB522" i="14"/>
  <c r="AB565" i="14"/>
  <c r="AB557" i="14"/>
  <c r="AB547" i="14"/>
  <c r="AB528" i="14"/>
  <c r="AB588" i="14"/>
  <c r="AB582" i="14"/>
  <c r="AB567" i="14"/>
  <c r="AB563" i="14"/>
  <c r="AB545" i="14"/>
  <c r="AB556" i="14"/>
  <c r="AB543" i="14"/>
  <c r="AB562" i="14"/>
  <c r="AB533" i="14"/>
  <c r="AB521" i="14"/>
  <c r="AB575" i="14"/>
  <c r="AB519" i="14"/>
  <c r="AB516" i="14"/>
  <c r="AB511" i="14"/>
  <c r="AB541" i="14"/>
  <c r="AB513" i="14"/>
  <c r="AB510" i="14"/>
  <c r="AB568" i="14"/>
  <c r="AB558" i="14"/>
  <c r="AB532" i="14"/>
  <c r="AB538" i="14"/>
  <c r="AB505" i="14"/>
  <c r="AB508" i="14"/>
  <c r="AB544" i="14"/>
  <c r="AB585" i="14"/>
  <c r="AB581" i="14"/>
  <c r="AB534" i="14"/>
  <c r="AB561" i="14"/>
  <c r="AB564" i="14"/>
  <c r="AB559" i="14"/>
  <c r="AB514" i="14"/>
  <c r="AB552" i="14"/>
  <c r="AB525" i="14"/>
  <c r="AB569" i="14"/>
  <c r="AB536" i="14"/>
  <c r="AB517" i="14"/>
  <c r="AB590" i="14"/>
  <c r="AB553" i="14"/>
  <c r="AB539" i="14"/>
  <c r="AB560" i="14"/>
  <c r="AB515" i="14"/>
  <c r="AB551" i="14"/>
  <c r="AB587" i="14"/>
  <c r="AB554" i="14"/>
  <c r="AB509" i="14"/>
  <c r="AB507" i="14"/>
  <c r="AB550" i="14"/>
  <c r="AB548" i="14"/>
  <c r="AB577" i="14"/>
  <c r="AB530" i="14"/>
  <c r="AB583" i="14"/>
  <c r="AB574" i="14"/>
  <c r="AB526" i="14"/>
  <c r="AB576" i="14"/>
  <c r="AB537" i="14"/>
  <c r="AB524" i="14"/>
  <c r="AB586" i="14"/>
  <c r="AB512" i="14"/>
  <c r="AB580" i="14"/>
  <c r="AB566" i="14"/>
  <c r="AB593" i="14"/>
  <c r="AB591" i="14"/>
  <c r="AB506" i="14"/>
  <c r="AB555" i="14"/>
  <c r="AB504" i="14"/>
  <c r="AB592" i="14"/>
  <c r="AB573" i="14"/>
  <c r="AB571" i="14"/>
  <c r="AB535" i="14"/>
  <c r="AB523" i="14"/>
  <c r="AB518" i="14"/>
  <c r="AC201" i="14"/>
  <c r="AB276" i="14"/>
  <c r="AB212" i="14"/>
  <c r="AB231" i="14"/>
  <c r="AB274" i="14"/>
  <c r="AB210" i="14"/>
  <c r="AB293" i="14"/>
  <c r="AB229" i="14"/>
  <c r="AB248" i="14"/>
  <c r="AB278" i="14"/>
  <c r="AB275" i="14"/>
  <c r="AB265" i="14"/>
  <c r="AB246" i="14"/>
  <c r="AB252" i="14"/>
  <c r="AB271" i="14"/>
  <c r="AB292" i="14"/>
  <c r="AB228" i="14"/>
  <c r="AB247" i="14"/>
  <c r="AB290" i="14"/>
  <c r="AB226" i="14"/>
  <c r="AB263" i="14"/>
  <c r="AB258" i="14"/>
  <c r="AB249" i="14"/>
  <c r="AB251" i="14"/>
  <c r="AB222" i="14"/>
  <c r="AB284" i="14"/>
  <c r="AB242" i="14"/>
  <c r="AB285" i="14"/>
  <c r="AB205" i="14"/>
  <c r="AB289" i="14"/>
  <c r="AB291" i="14"/>
  <c r="AB270" i="14"/>
  <c r="AB262" i="14"/>
  <c r="AB225" i="14"/>
  <c r="AB236" i="14"/>
  <c r="AB223" i="14"/>
  <c r="AB221" i="14"/>
  <c r="AB213" i="14"/>
  <c r="AB219" i="14"/>
  <c r="AB233" i="14"/>
  <c r="AB217" i="14"/>
  <c r="AB235" i="14"/>
  <c r="AB268" i="14"/>
  <c r="AB220" i="14"/>
  <c r="AB255" i="14"/>
  <c r="AB282" i="14"/>
  <c r="AB266" i="14"/>
  <c r="AB269" i="14"/>
  <c r="AB261" i="14"/>
  <c r="AB245" i="14"/>
  <c r="AB237" i="14"/>
  <c r="AB230" i="14"/>
  <c r="AB241" i="14"/>
  <c r="AB267" i="14"/>
  <c r="AB254" i="14"/>
  <c r="AB287" i="14"/>
  <c r="AB239" i="14"/>
  <c r="AB207" i="14"/>
  <c r="AB253" i="14"/>
  <c r="AB224" i="14"/>
  <c r="AB216" i="14"/>
  <c r="AB238" i="14"/>
  <c r="AB259" i="14"/>
  <c r="AB283" i="14"/>
  <c r="AB243" i="14"/>
  <c r="AB273" i="14"/>
  <c r="AB288" i="14"/>
  <c r="AB256" i="14"/>
  <c r="AB286" i="14"/>
  <c r="AB206" i="14"/>
  <c r="AB272" i="14"/>
  <c r="AB208" i="14"/>
  <c r="AB215" i="14"/>
  <c r="AB250" i="14"/>
  <c r="AB240" i="14"/>
  <c r="AB257" i="14"/>
  <c r="AB260" i="14"/>
  <c r="AB244" i="14"/>
  <c r="AB279" i="14"/>
  <c r="AB280" i="14"/>
  <c r="AB232" i="14"/>
  <c r="AB234" i="14"/>
  <c r="AB218" i="14"/>
  <c r="AB277" i="14"/>
  <c r="AB214" i="14"/>
  <c r="AB227" i="14"/>
  <c r="AB209" i="14"/>
  <c r="AB204" i="14"/>
  <c r="AB264" i="14"/>
  <c r="AB211" i="14"/>
  <c r="AB281" i="14"/>
  <c r="AC301" i="14"/>
  <c r="AB376" i="14"/>
  <c r="AB393" i="14"/>
  <c r="AB346" i="14"/>
  <c r="AB341" i="14"/>
  <c r="AB323" i="14"/>
  <c r="AB360" i="14"/>
  <c r="AB342" i="14"/>
  <c r="AB359" i="14"/>
  <c r="AB356" i="14"/>
  <c r="AB316" i="14"/>
  <c r="AB353" i="14"/>
  <c r="AB352" i="14"/>
  <c r="AB364" i="14"/>
  <c r="AB362" i="14"/>
  <c r="AB339" i="14"/>
  <c r="AB331" i="14"/>
  <c r="AB329" i="14"/>
  <c r="AB305" i="14"/>
  <c r="AB321" i="14"/>
  <c r="AB304" i="14"/>
  <c r="AB319" i="14"/>
  <c r="AB310" i="14"/>
  <c r="AB358" i="14"/>
  <c r="AB332" i="14"/>
  <c r="AB324" i="14"/>
  <c r="AB380" i="14"/>
  <c r="AB318" i="14"/>
  <c r="AB387" i="14"/>
  <c r="AB374" i="14"/>
  <c r="AB366" i="14"/>
  <c r="AB347" i="14"/>
  <c r="AB379" i="14"/>
  <c r="AB390" i="14"/>
  <c r="AB382" i="14"/>
  <c r="AB351" i="14"/>
  <c r="AB308" i="14"/>
  <c r="AB355" i="14"/>
  <c r="AB345" i="14"/>
  <c r="AB369" i="14"/>
  <c r="AB383" i="14"/>
  <c r="AB322" i="14"/>
  <c r="AB314" i="14"/>
  <c r="AB363" i="14"/>
  <c r="AB386" i="14"/>
  <c r="AB361" i="14"/>
  <c r="AB388" i="14"/>
  <c r="AB368" i="14"/>
  <c r="AB385" i="14"/>
  <c r="AB377" i="14"/>
  <c r="AB338" i="14"/>
  <c r="AB330" i="14"/>
  <c r="AB306" i="14"/>
  <c r="AB350" i="14"/>
  <c r="AB320" i="14"/>
  <c r="AB372" i="14"/>
  <c r="AB311" i="14"/>
  <c r="AB312" i="14"/>
  <c r="AB370" i="14"/>
  <c r="AB326" i="14"/>
  <c r="AB315" i="14"/>
  <c r="AB391" i="14"/>
  <c r="AB373" i="14"/>
  <c r="AB392" i="14"/>
  <c r="AB389" i="14"/>
  <c r="AB357" i="14"/>
  <c r="AB333" i="14"/>
  <c r="AB367" i="14"/>
  <c r="AB335" i="14"/>
  <c r="AB327" i="14"/>
  <c r="AB348" i="14"/>
  <c r="AB349" i="14"/>
  <c r="AB313" i="14"/>
  <c r="AB337" i="14"/>
  <c r="AB371" i="14"/>
  <c r="AB309" i="14"/>
  <c r="AB317" i="14"/>
  <c r="AB344" i="14"/>
  <c r="AB336" i="14"/>
  <c r="AB384" i="14"/>
  <c r="AB328" i="14"/>
  <c r="AB381" i="14"/>
  <c r="AB325" i="14"/>
  <c r="AB378" i="14"/>
  <c r="AB334" i="14"/>
  <c r="AB340" i="14"/>
  <c r="AB307" i="14"/>
  <c r="AB354" i="14"/>
  <c r="AB365" i="14"/>
  <c r="AB375" i="14"/>
  <c r="AB343" i="14"/>
  <c r="AC401" i="14"/>
  <c r="AB485" i="14"/>
  <c r="AB491" i="14"/>
  <c r="AB473" i="14"/>
  <c r="AB415" i="14"/>
  <c r="AB437" i="14"/>
  <c r="AB456" i="14"/>
  <c r="AB444" i="14"/>
  <c r="AB439" i="14"/>
  <c r="AB472" i="14"/>
  <c r="AB453" i="14"/>
  <c r="AB445" i="14"/>
  <c r="AB459" i="14"/>
  <c r="AB451" i="14"/>
  <c r="AB427" i="14"/>
  <c r="AB446" i="14"/>
  <c r="AB449" i="14"/>
  <c r="AB489" i="14"/>
  <c r="AB481" i="14"/>
  <c r="AB479" i="14"/>
  <c r="AB407" i="14"/>
  <c r="AB490" i="14"/>
  <c r="AB429" i="14"/>
  <c r="AB454" i="14"/>
  <c r="AB418" i="14"/>
  <c r="AB413" i="14"/>
  <c r="AB478" i="14"/>
  <c r="AB441" i="14"/>
  <c r="AB410" i="14"/>
  <c r="AB474" i="14"/>
  <c r="AB458" i="14"/>
  <c r="AB434" i="14"/>
  <c r="AB455" i="14"/>
  <c r="AB447" i="14"/>
  <c r="AB431" i="14"/>
  <c r="AB423" i="14"/>
  <c r="AB440" i="14"/>
  <c r="AB468" i="14"/>
  <c r="AB417" i="14"/>
  <c r="AB438" i="14"/>
  <c r="AB487" i="14"/>
  <c r="AB433" i="14"/>
  <c r="AB465" i="14"/>
  <c r="AB450" i="14"/>
  <c r="AB442" i="14"/>
  <c r="AB470" i="14"/>
  <c r="AB409" i="14"/>
  <c r="AB492" i="14"/>
  <c r="AB421" i="14"/>
  <c r="AB432" i="14"/>
  <c r="AB467" i="14"/>
  <c r="AB406" i="14"/>
  <c r="AB475" i="14"/>
  <c r="AB484" i="14"/>
  <c r="AB422" i="14"/>
  <c r="AB408" i="14"/>
  <c r="AB466" i="14"/>
  <c r="AB452" i="14"/>
  <c r="AB469" i="14"/>
  <c r="AB483" i="14"/>
  <c r="AB486" i="14"/>
  <c r="AB471" i="14"/>
  <c r="AB435" i="14"/>
  <c r="AB404" i="14"/>
  <c r="AB476" i="14"/>
  <c r="AB430" i="14"/>
  <c r="AB412" i="14"/>
  <c r="AB477" i="14"/>
  <c r="AB488" i="14"/>
  <c r="AB480" i="14"/>
  <c r="AB416" i="14"/>
  <c r="AB428" i="14"/>
  <c r="AB425" i="14"/>
  <c r="AB405" i="14"/>
  <c r="AB462" i="14"/>
  <c r="AB457" i="14"/>
  <c r="AB414" i="14"/>
  <c r="AB424" i="14"/>
  <c r="AB464" i="14"/>
  <c r="AB411" i="14"/>
  <c r="AB443" i="14"/>
  <c r="AB448" i="14"/>
  <c r="AB420" i="14"/>
  <c r="AB436" i="14"/>
  <c r="AB419" i="14"/>
  <c r="AB493" i="14"/>
  <c r="AB461" i="14"/>
  <c r="AB482" i="14"/>
  <c r="AB426" i="14"/>
  <c r="AB463" i="14"/>
  <c r="AB460" i="14"/>
  <c r="AF1" i="14"/>
  <c r="AE72" i="14"/>
  <c r="AE56" i="14"/>
  <c r="AE40" i="14"/>
  <c r="AE24" i="14"/>
  <c r="AE61" i="14"/>
  <c r="AE45" i="14"/>
  <c r="AE29" i="14"/>
  <c r="AE13" i="14"/>
  <c r="AE58" i="14"/>
  <c r="AE42" i="14"/>
  <c r="AE26" i="14"/>
  <c r="AE10" i="14"/>
  <c r="AE19" i="14"/>
  <c r="AE59" i="14"/>
  <c r="AE15" i="14"/>
  <c r="AE9" i="14"/>
  <c r="AE86" i="14"/>
  <c r="AE52" i="14"/>
  <c r="AE57" i="14"/>
  <c r="AE70" i="14"/>
  <c r="AE54" i="14"/>
  <c r="AE22" i="14"/>
  <c r="AE75" i="14"/>
  <c r="AE4" i="14"/>
  <c r="AE78" i="14"/>
  <c r="AE76" i="14"/>
  <c r="AE79" i="14"/>
  <c r="AE8" i="14"/>
  <c r="AE88" i="14"/>
  <c r="AE93" i="14"/>
  <c r="AE85" i="14"/>
  <c r="AE90" i="14"/>
  <c r="AE55" i="14"/>
  <c r="AE11" i="14"/>
  <c r="AE84" i="14"/>
  <c r="AE20" i="14"/>
  <c r="AE73" i="14"/>
  <c r="AE41" i="14"/>
  <c r="AE25" i="14"/>
  <c r="AE80" i="14"/>
  <c r="AE60" i="14"/>
  <c r="AE44" i="14"/>
  <c r="AE28" i="14"/>
  <c r="AE12" i="14"/>
  <c r="AE77" i="14"/>
  <c r="AE65" i="14"/>
  <c r="AE49" i="14"/>
  <c r="AE33" i="14"/>
  <c r="AE17" i="14"/>
  <c r="AE62" i="14"/>
  <c r="AE46" i="14"/>
  <c r="AE30" i="14"/>
  <c r="AE14" i="14"/>
  <c r="AE74" i="14"/>
  <c r="AE51" i="14"/>
  <c r="AE27" i="14"/>
  <c r="AE23" i="14"/>
  <c r="AE35" i="14"/>
  <c r="AE71" i="14"/>
  <c r="AE39" i="14"/>
  <c r="AE5" i="14"/>
  <c r="AE68" i="14"/>
  <c r="AE36" i="14"/>
  <c r="AE38" i="14"/>
  <c r="AE91" i="14"/>
  <c r="AE43" i="14"/>
  <c r="AE83" i="14"/>
  <c r="AE63" i="14"/>
  <c r="AE67" i="14"/>
  <c r="AE47" i="14"/>
  <c r="AE87" i="14"/>
  <c r="AE7" i="14"/>
  <c r="AE92" i="14"/>
  <c r="AE6" i="14"/>
  <c r="AE89" i="14"/>
  <c r="AE64" i="14"/>
  <c r="AE48" i="14"/>
  <c r="AE32" i="14"/>
  <c r="AE16" i="14"/>
  <c r="AE69" i="14"/>
  <c r="AE53" i="14"/>
  <c r="AE37" i="14"/>
  <c r="AE21" i="14"/>
  <c r="AE82" i="14"/>
  <c r="AE81" i="14"/>
  <c r="AE66" i="14"/>
  <c r="AE50" i="14"/>
  <c r="AE34" i="14"/>
  <c r="AE18" i="14"/>
  <c r="AE31" i="14"/>
  <c r="AC101" i="14"/>
  <c r="AB184" i="14"/>
  <c r="AB177" i="14"/>
  <c r="AB188" i="14"/>
  <c r="AB175" i="14"/>
  <c r="AB111" i="14"/>
  <c r="AB154" i="14"/>
  <c r="AB157" i="14"/>
  <c r="AB136" i="14"/>
  <c r="AB115" i="14"/>
  <c r="AB118" i="14"/>
  <c r="AB121" i="14"/>
  <c r="AB140" i="14"/>
  <c r="AB151" i="14"/>
  <c r="AB130" i="14"/>
  <c r="AB133" i="14"/>
  <c r="AB112" i="14"/>
  <c r="AB155" i="14"/>
  <c r="AB132" i="14"/>
  <c r="AB116" i="14"/>
  <c r="AB191" i="14"/>
  <c r="AB164" i="14"/>
  <c r="AB113" i="14"/>
  <c r="AB182" i="14"/>
  <c r="AB193" i="14"/>
  <c r="AB127" i="14"/>
  <c r="AB170" i="14"/>
  <c r="AB106" i="14"/>
  <c r="AB173" i="14"/>
  <c r="AB109" i="14"/>
  <c r="AB152" i="14"/>
  <c r="AB131" i="14"/>
  <c r="AB169" i="14"/>
  <c r="AB124" i="14"/>
  <c r="AB153" i="14"/>
  <c r="AB158" i="14"/>
  <c r="AB176" i="14"/>
  <c r="AB187" i="14"/>
  <c r="AB180" i="14"/>
  <c r="AB167" i="14"/>
  <c r="AB146" i="14"/>
  <c r="AB149" i="14"/>
  <c r="AB186" i="14"/>
  <c r="AB128" i="14"/>
  <c r="AB171" i="14"/>
  <c r="AB107" i="14"/>
  <c r="AB105" i="14"/>
  <c r="AB161" i="14"/>
  <c r="AB189" i="14"/>
  <c r="AB137" i="14"/>
  <c r="AB143" i="14"/>
  <c r="AB122" i="14"/>
  <c r="AB125" i="14"/>
  <c r="AB168" i="14"/>
  <c r="AB104" i="14"/>
  <c r="AB147" i="14"/>
  <c r="AB142" i="14"/>
  <c r="AB156" i="14"/>
  <c r="AB126" i="14"/>
  <c r="AB172" i="14"/>
  <c r="AB174" i="14"/>
  <c r="AB179" i="14"/>
  <c r="AB185" i="14"/>
  <c r="AB139" i="14"/>
  <c r="AB145" i="14"/>
  <c r="AB119" i="14"/>
  <c r="AB162" i="14"/>
  <c r="AB165" i="14"/>
  <c r="AB183" i="14"/>
  <c r="AB138" i="14"/>
  <c r="AB141" i="14"/>
  <c r="AB160" i="14"/>
  <c r="AB134" i="14"/>
  <c r="AB108" i="14"/>
  <c r="AB190" i="14"/>
  <c r="AB114" i="14"/>
  <c r="AB117" i="14"/>
  <c r="AB129" i="14"/>
  <c r="AB150" i="14"/>
  <c r="AB159" i="14"/>
  <c r="AB178" i="14"/>
  <c r="AB123" i="14"/>
  <c r="AB192" i="14"/>
  <c r="AB120" i="14"/>
  <c r="AB135" i="14"/>
  <c r="AB144" i="14"/>
  <c r="AB181" i="14"/>
  <c r="AB163" i="14"/>
  <c r="AB148" i="14"/>
  <c r="AB166" i="14"/>
  <c r="AB110" i="14"/>
  <c r="AC203" i="14" l="1"/>
  <c r="AC202" i="14"/>
  <c r="AC403" i="14"/>
  <c r="AC402" i="14"/>
  <c r="AC502" i="14"/>
  <c r="AC503" i="14"/>
  <c r="AC103" i="14"/>
  <c r="AC102" i="14"/>
  <c r="AC302" i="14"/>
  <c r="AC303" i="14"/>
  <c r="AF3" i="14"/>
  <c r="AF2" i="14"/>
  <c r="AG1" i="14"/>
  <c r="AF7" i="14"/>
  <c r="AF79" i="14"/>
  <c r="AF44" i="14"/>
  <c r="AF52" i="14"/>
  <c r="AF28" i="14"/>
  <c r="AF63" i="14"/>
  <c r="AF51" i="14"/>
  <c r="AF43" i="14"/>
  <c r="AF78" i="14"/>
  <c r="AF69" i="14"/>
  <c r="AF53" i="14"/>
  <c r="AF37" i="14"/>
  <c r="AF21" i="14"/>
  <c r="AF76" i="14"/>
  <c r="AF42" i="14"/>
  <c r="AF90" i="14"/>
  <c r="AF12" i="14"/>
  <c r="AF67" i="14"/>
  <c r="AF75" i="14"/>
  <c r="AF56" i="14"/>
  <c r="AF72" i="14"/>
  <c r="AF88" i="14"/>
  <c r="AF73" i="14"/>
  <c r="AF57" i="14"/>
  <c r="AF41" i="14"/>
  <c r="AF25" i="14"/>
  <c r="AF81" i="14"/>
  <c r="AF62" i="14"/>
  <c r="AF30" i="14"/>
  <c r="AF14" i="14"/>
  <c r="AF4" i="14"/>
  <c r="AF84" i="14"/>
  <c r="AF15" i="14"/>
  <c r="AF93" i="14"/>
  <c r="AF61" i="14"/>
  <c r="AF45" i="14"/>
  <c r="AF29" i="14"/>
  <c r="AF13" i="14"/>
  <c r="AF66" i="14"/>
  <c r="AF50" i="14"/>
  <c r="AF34" i="14"/>
  <c r="AF18" i="14"/>
  <c r="AF32" i="14"/>
  <c r="AF74" i="14"/>
  <c r="AF39" i="14"/>
  <c r="AF10" i="14"/>
  <c r="AF91" i="14"/>
  <c r="AF9" i="14"/>
  <c r="AF83" i="14"/>
  <c r="AF5" i="14"/>
  <c r="AF47" i="14"/>
  <c r="AF64" i="14"/>
  <c r="AF36" i="14"/>
  <c r="AF77" i="14"/>
  <c r="AF82" i="14"/>
  <c r="AF55" i="14"/>
  <c r="AF11" i="14"/>
  <c r="AF16" i="14"/>
  <c r="AF48" i="14"/>
  <c r="AF31" i="14"/>
  <c r="AF19" i="14"/>
  <c r="AF58" i="14"/>
  <c r="AF68" i="14"/>
  <c r="AF60" i="14"/>
  <c r="AF46" i="14"/>
  <c r="AF80" i="14"/>
  <c r="AF85" i="14"/>
  <c r="AF65" i="14"/>
  <c r="AF49" i="14"/>
  <c r="AF33" i="14"/>
  <c r="AF17" i="14"/>
  <c r="AF71" i="14"/>
  <c r="AF87" i="14"/>
  <c r="AF70" i="14"/>
  <c r="AF54" i="14"/>
  <c r="AF38" i="14"/>
  <c r="AF22" i="14"/>
  <c r="AF6" i="14"/>
  <c r="AF23" i="14"/>
  <c r="AF35" i="14"/>
  <c r="AF24" i="14"/>
  <c r="AF59" i="14"/>
  <c r="AF89" i="14"/>
  <c r="AF8" i="14"/>
  <c r="AF40" i="14"/>
  <c r="AF26" i="14"/>
  <c r="AF20" i="14"/>
  <c r="AF27" i="14"/>
  <c r="AF92" i="14"/>
  <c r="AF86" i="14"/>
  <c r="AD201" i="14"/>
  <c r="AC271" i="14"/>
  <c r="AC207" i="14"/>
  <c r="AC290" i="14"/>
  <c r="AC226" i="14"/>
  <c r="AC269" i="14"/>
  <c r="AC205" i="14"/>
  <c r="AC288" i="14"/>
  <c r="AC224" i="14"/>
  <c r="AC243" i="14"/>
  <c r="AC212" i="14"/>
  <c r="AC247" i="14"/>
  <c r="AC266" i="14"/>
  <c r="AC287" i="14"/>
  <c r="AC223" i="14"/>
  <c r="AC242" i="14"/>
  <c r="AC285" i="14"/>
  <c r="AC221" i="14"/>
  <c r="AC274" i="14"/>
  <c r="AC216" i="14"/>
  <c r="AC208" i="14"/>
  <c r="AC241" i="14"/>
  <c r="AC292" i="14"/>
  <c r="AC239" i="14"/>
  <c r="AC245" i="14"/>
  <c r="AC264" i="14"/>
  <c r="AC256" i="14"/>
  <c r="AC240" i="14"/>
  <c r="AC232" i="14"/>
  <c r="AC228" i="14"/>
  <c r="AC268" i="14"/>
  <c r="AC220" i="14"/>
  <c r="AC214" i="14"/>
  <c r="AC276" i="14"/>
  <c r="AC204" i="14"/>
  <c r="AC258" i="14"/>
  <c r="AC272" i="14"/>
  <c r="AC248" i="14"/>
  <c r="AC219" i="14"/>
  <c r="AC211" i="14"/>
  <c r="AC286" i="14"/>
  <c r="AC252" i="14"/>
  <c r="AC279" i="14"/>
  <c r="AC210" i="14"/>
  <c r="AC229" i="14"/>
  <c r="AC213" i="14"/>
  <c r="AC235" i="14"/>
  <c r="AC227" i="14"/>
  <c r="AC262" i="14"/>
  <c r="AC231" i="14"/>
  <c r="AC253" i="14"/>
  <c r="AC283" i="14"/>
  <c r="AC275" i="14"/>
  <c r="AC259" i="14"/>
  <c r="AC251" i="14"/>
  <c r="AC233" i="14"/>
  <c r="AC284" i="14"/>
  <c r="AC238" i="14"/>
  <c r="AC209" i="14"/>
  <c r="AC280" i="14"/>
  <c r="AC222" i="14"/>
  <c r="AC260" i="14"/>
  <c r="AC246" i="14"/>
  <c r="AC265" i="14"/>
  <c r="AC244" i="14"/>
  <c r="AC278" i="14"/>
  <c r="AC249" i="14"/>
  <c r="AC281" i="14"/>
  <c r="AC263" i="14"/>
  <c r="AC282" i="14"/>
  <c r="AC267" i="14"/>
  <c r="AC273" i="14"/>
  <c r="AC255" i="14"/>
  <c r="AC257" i="14"/>
  <c r="AC270" i="14"/>
  <c r="AC236" i="14"/>
  <c r="AC234" i="14"/>
  <c r="AC218" i="14"/>
  <c r="AC230" i="14"/>
  <c r="AC217" i="14"/>
  <c r="AC254" i="14"/>
  <c r="AC225" i="14"/>
  <c r="AC215" i="14"/>
  <c r="AC291" i="14"/>
  <c r="AC289" i="14"/>
  <c r="AC206" i="14"/>
  <c r="AC277" i="14"/>
  <c r="AC250" i="14"/>
  <c r="AC237" i="14"/>
  <c r="AC293" i="14"/>
  <c r="AC261" i="14"/>
  <c r="AD101" i="14"/>
  <c r="AC179" i="14"/>
  <c r="AC190" i="14"/>
  <c r="AC183" i="14"/>
  <c r="AC170" i="14"/>
  <c r="AC106" i="14"/>
  <c r="AC149" i="14"/>
  <c r="AC152" i="14"/>
  <c r="AC131" i="14"/>
  <c r="AC174" i="14"/>
  <c r="AC110" i="14"/>
  <c r="AC159" i="14"/>
  <c r="AC189" i="14"/>
  <c r="AC143" i="14"/>
  <c r="AC137" i="14"/>
  <c r="AC113" i="14"/>
  <c r="AC167" i="14"/>
  <c r="AC146" i="14"/>
  <c r="AC125" i="14"/>
  <c r="AC128" i="14"/>
  <c r="AC176" i="14"/>
  <c r="AC171" i="14"/>
  <c r="AC107" i="14"/>
  <c r="AC150" i="14"/>
  <c r="AC151" i="14"/>
  <c r="AC127" i="14"/>
  <c r="AC140" i="14"/>
  <c r="AC177" i="14"/>
  <c r="AC188" i="14"/>
  <c r="AC122" i="14"/>
  <c r="AC165" i="14"/>
  <c r="AC186" i="14"/>
  <c r="AC168" i="14"/>
  <c r="AC104" i="14"/>
  <c r="AC147" i="14"/>
  <c r="AC126" i="14"/>
  <c r="AC172" i="14"/>
  <c r="AC119" i="14"/>
  <c r="AC169" i="14"/>
  <c r="AC105" i="14"/>
  <c r="AC182" i="14"/>
  <c r="AC162" i="14"/>
  <c r="AC192" i="14"/>
  <c r="AC141" i="14"/>
  <c r="AC144" i="14"/>
  <c r="AC123" i="14"/>
  <c r="AC166" i="14"/>
  <c r="AC124" i="14"/>
  <c r="AC148" i="14"/>
  <c r="AC108" i="14"/>
  <c r="AC156" i="14"/>
  <c r="AC111" i="14"/>
  <c r="AC193" i="14"/>
  <c r="AC138" i="14"/>
  <c r="AC117" i="14"/>
  <c r="AC120" i="14"/>
  <c r="AC163" i="14"/>
  <c r="AC142" i="14"/>
  <c r="AC161" i="14"/>
  <c r="AC116" i="14"/>
  <c r="AC145" i="14"/>
  <c r="AC135" i="14"/>
  <c r="AC191" i="14"/>
  <c r="AC133" i="14"/>
  <c r="AC136" i="14"/>
  <c r="AC155" i="14"/>
  <c r="AC153" i="14"/>
  <c r="AC185" i="14"/>
  <c r="AC109" i="14"/>
  <c r="AC112" i="14"/>
  <c r="AC154" i="14"/>
  <c r="AC178" i="14"/>
  <c r="AC118" i="14"/>
  <c r="AC187" i="14"/>
  <c r="AC130" i="14"/>
  <c r="AC173" i="14"/>
  <c r="AC181" i="14"/>
  <c r="AC139" i="14"/>
  <c r="AC129" i="14"/>
  <c r="AC157" i="14"/>
  <c r="AC160" i="14"/>
  <c r="AC115" i="14"/>
  <c r="AC121" i="14"/>
  <c r="AC164" i="14"/>
  <c r="AC180" i="14"/>
  <c r="AC114" i="14"/>
  <c r="AC132" i="14"/>
  <c r="AC134" i="14"/>
  <c r="AC184" i="14"/>
  <c r="AC158" i="14"/>
  <c r="AC175" i="14"/>
  <c r="AD301" i="14"/>
  <c r="AC392" i="14"/>
  <c r="AC371" i="14"/>
  <c r="AC393" i="14"/>
  <c r="AC388" i="14"/>
  <c r="AC373" i="14"/>
  <c r="AC341" i="14"/>
  <c r="AC336" i="14"/>
  <c r="AC349" i="14"/>
  <c r="AC318" i="14"/>
  <c r="AC337" i="14"/>
  <c r="AC332" i="14"/>
  <c r="AC316" i="14"/>
  <c r="AC340" i="14"/>
  <c r="AC385" i="14"/>
  <c r="AC377" i="14"/>
  <c r="AC364" i="14"/>
  <c r="AC361" i="14"/>
  <c r="AC359" i="14"/>
  <c r="AC305" i="14"/>
  <c r="AC355" i="14"/>
  <c r="AC319" i="14"/>
  <c r="AC312" i="14"/>
  <c r="AC308" i="14"/>
  <c r="AC313" i="14"/>
  <c r="AC348" i="14"/>
  <c r="AC317" i="14"/>
  <c r="AC309" i="14"/>
  <c r="AC380" i="14"/>
  <c r="AC372" i="14"/>
  <c r="AC333" i="14"/>
  <c r="AC325" i="14"/>
  <c r="AC386" i="14"/>
  <c r="AC324" i="14"/>
  <c r="AC311" i="14"/>
  <c r="AC353" i="14"/>
  <c r="AC387" i="14"/>
  <c r="AC379" i="14"/>
  <c r="AC363" i="14"/>
  <c r="AC351" i="14"/>
  <c r="AC331" i="14"/>
  <c r="AC323" i="14"/>
  <c r="AC378" i="14"/>
  <c r="AC358" i="14"/>
  <c r="AC368" i="14"/>
  <c r="AC360" i="14"/>
  <c r="AC366" i="14"/>
  <c r="AC347" i="14"/>
  <c r="AC339" i="14"/>
  <c r="AC376" i="14"/>
  <c r="AC390" i="14"/>
  <c r="AC320" i="14"/>
  <c r="AC354" i="14"/>
  <c r="AC315" i="14"/>
  <c r="AC314" i="14"/>
  <c r="AC322" i="14"/>
  <c r="AC327" i="14"/>
  <c r="AC346" i="14"/>
  <c r="AC370" i="14"/>
  <c r="AC362" i="14"/>
  <c r="AC342" i="14"/>
  <c r="AC345" i="14"/>
  <c r="AC389" i="14"/>
  <c r="AC338" i="14"/>
  <c r="AC382" i="14"/>
  <c r="AC369" i="14"/>
  <c r="AC326" i="14"/>
  <c r="AC329" i="14"/>
  <c r="AC310" i="14"/>
  <c r="AC381" i="14"/>
  <c r="AC343" i="14"/>
  <c r="AC330" i="14"/>
  <c r="AC357" i="14"/>
  <c r="AC344" i="14"/>
  <c r="AC306" i="14"/>
  <c r="AC375" i="14"/>
  <c r="AC384" i="14"/>
  <c r="AC352" i="14"/>
  <c r="AC328" i="14"/>
  <c r="AC374" i="14"/>
  <c r="AC365" i="14"/>
  <c r="AC350" i="14"/>
  <c r="AC367" i="14"/>
  <c r="AC383" i="14"/>
  <c r="AC334" i="14"/>
  <c r="AC335" i="14"/>
  <c r="AC391" i="14"/>
  <c r="AC304" i="14"/>
  <c r="AC356" i="14"/>
  <c r="AC321" i="14"/>
  <c r="AC307" i="14"/>
  <c r="AD401" i="14"/>
  <c r="AC480" i="14"/>
  <c r="AC486" i="14"/>
  <c r="AC489" i="14"/>
  <c r="AC492" i="14"/>
  <c r="AC410" i="14"/>
  <c r="AC432" i="14"/>
  <c r="AC451" i="14"/>
  <c r="AC490" i="14"/>
  <c r="AC479" i="14"/>
  <c r="AC416" i="14"/>
  <c r="AC476" i="14"/>
  <c r="AC463" i="14"/>
  <c r="AC414" i="14"/>
  <c r="AC473" i="14"/>
  <c r="AC444" i="14"/>
  <c r="AC423" i="14"/>
  <c r="AC472" i="14"/>
  <c r="AC464" i="14"/>
  <c r="AC491" i="14"/>
  <c r="AC483" i="14"/>
  <c r="AC469" i="14"/>
  <c r="AC427" i="14"/>
  <c r="AC404" i="14"/>
  <c r="AC428" i="14"/>
  <c r="AC477" i="14"/>
  <c r="AC439" i="14"/>
  <c r="AC421" i="14"/>
  <c r="AC405" i="14"/>
  <c r="AC470" i="14"/>
  <c r="AC461" i="14"/>
  <c r="AC453" i="14"/>
  <c r="AC459" i="14"/>
  <c r="AC449" i="14"/>
  <c r="AC450" i="14"/>
  <c r="AC442" i="14"/>
  <c r="AC426" i="14"/>
  <c r="AC418" i="14"/>
  <c r="AC443" i="14"/>
  <c r="AC454" i="14"/>
  <c r="AC462" i="14"/>
  <c r="AC436" i="14"/>
  <c r="AC478" i="14"/>
  <c r="AC474" i="14"/>
  <c r="AC420" i="14"/>
  <c r="AC445" i="14"/>
  <c r="AC437" i="14"/>
  <c r="AC458" i="14"/>
  <c r="AC434" i="14"/>
  <c r="AC456" i="14"/>
  <c r="AC424" i="14"/>
  <c r="AC482" i="14"/>
  <c r="AC438" i="14"/>
  <c r="AC417" i="14"/>
  <c r="AC415" i="14"/>
  <c r="AC447" i="14"/>
  <c r="AC409" i="14"/>
  <c r="AC408" i="14"/>
  <c r="AC460" i="14"/>
  <c r="AC481" i="14"/>
  <c r="AC484" i="14"/>
  <c r="AC435" i="14"/>
  <c r="AC487" i="14"/>
  <c r="AC412" i="14"/>
  <c r="AC485" i="14"/>
  <c r="AC452" i="14"/>
  <c r="AC433" i="14"/>
  <c r="AC457" i="14"/>
  <c r="AC419" i="14"/>
  <c r="AC422" i="14"/>
  <c r="AC411" i="14"/>
  <c r="AC471" i="14"/>
  <c r="AC448" i="14"/>
  <c r="AC468" i="14"/>
  <c r="AC466" i="14"/>
  <c r="AC441" i="14"/>
  <c r="AC407" i="14"/>
  <c r="AC431" i="14"/>
  <c r="AC406" i="14"/>
  <c r="AC493" i="14"/>
  <c r="AC446" i="14"/>
  <c r="AC430" i="14"/>
  <c r="AC467" i="14"/>
  <c r="AC488" i="14"/>
  <c r="AC465" i="14"/>
  <c r="AC455" i="14"/>
  <c r="AC429" i="14"/>
  <c r="AC440" i="14"/>
  <c r="AC413" i="14"/>
  <c r="AC475" i="14"/>
  <c r="AC425" i="14"/>
  <c r="AD501" i="14"/>
  <c r="AC581" i="14"/>
  <c r="AC561" i="14"/>
  <c r="AC524" i="14"/>
  <c r="AC535" i="14"/>
  <c r="AC541" i="14"/>
  <c r="AC508" i="14"/>
  <c r="AC542" i="14"/>
  <c r="AC512" i="14"/>
  <c r="AC558" i="14"/>
  <c r="AC511" i="14"/>
  <c r="AC583" i="14"/>
  <c r="AC537" i="14"/>
  <c r="AC562" i="14"/>
  <c r="AC517" i="14"/>
  <c r="AC565" i="14"/>
  <c r="AC534" i="14"/>
  <c r="AC506" i="14"/>
  <c r="AC577" i="14"/>
  <c r="AC586" i="14"/>
  <c r="AC589" i="14"/>
  <c r="AC579" i="14"/>
  <c r="AC540" i="14"/>
  <c r="AC566" i="14"/>
  <c r="AC551" i="14"/>
  <c r="AC538" i="14"/>
  <c r="AC557" i="14"/>
  <c r="AC590" i="14"/>
  <c r="AC515" i="14"/>
  <c r="AC539" i="14"/>
  <c r="AC507" i="14"/>
  <c r="AC580" i="14"/>
  <c r="AC573" i="14"/>
  <c r="AC553" i="14"/>
  <c r="AC527" i="14"/>
  <c r="AC533" i="14"/>
  <c r="AC519" i="14"/>
  <c r="AC531" i="14"/>
  <c r="AC514" i="14"/>
  <c r="AC593" i="14"/>
  <c r="AC571" i="14"/>
  <c r="AC529" i="14"/>
  <c r="AC556" i="14"/>
  <c r="AC554" i="14"/>
  <c r="AC509" i="14"/>
  <c r="AC575" i="14"/>
  <c r="AC563" i="14"/>
  <c r="AC544" i="14"/>
  <c r="AC569" i="14"/>
  <c r="AC522" i="14"/>
  <c r="AC552" i="14"/>
  <c r="AC505" i="14"/>
  <c r="AC574" i="14"/>
  <c r="AC592" i="14"/>
  <c r="AC578" i="14"/>
  <c r="AC572" i="14"/>
  <c r="AC546" i="14"/>
  <c r="AC549" i="14"/>
  <c r="AC536" i="14"/>
  <c r="AC545" i="14"/>
  <c r="AC568" i="14"/>
  <c r="AC543" i="14"/>
  <c r="AC525" i="14"/>
  <c r="AC550" i="14"/>
  <c r="AC570" i="14"/>
  <c r="AC521" i="14"/>
  <c r="AC532" i="14"/>
  <c r="AC523" i="14"/>
  <c r="AC516" i="14"/>
  <c r="AC587" i="14"/>
  <c r="AC530" i="14"/>
  <c r="AC520" i="14"/>
  <c r="AC588" i="14"/>
  <c r="AC591" i="14"/>
  <c r="AC555" i="14"/>
  <c r="AC567" i="14"/>
  <c r="AC504" i="14"/>
  <c r="AC526" i="14"/>
  <c r="AC564" i="14"/>
  <c r="AC518" i="14"/>
  <c r="AC528" i="14"/>
  <c r="AC513" i="14"/>
  <c r="AC585" i="14"/>
  <c r="AC584" i="14"/>
  <c r="AC547" i="14"/>
  <c r="AC560" i="14"/>
  <c r="AC582" i="14"/>
  <c r="AC576" i="14"/>
  <c r="AC548" i="14"/>
  <c r="AC559" i="14"/>
  <c r="AC510" i="14"/>
  <c r="AD203" i="14" l="1"/>
  <c r="AD202" i="14"/>
  <c r="AD302" i="14"/>
  <c r="AD303" i="14"/>
  <c r="AG3" i="14"/>
  <c r="AG2" i="14"/>
  <c r="AD503" i="14"/>
  <c r="AD502" i="14"/>
  <c r="AD103" i="14"/>
  <c r="AD102" i="14"/>
  <c r="AD402" i="14"/>
  <c r="AD403" i="14"/>
  <c r="AE201" i="14"/>
  <c r="AD290" i="14"/>
  <c r="AD226" i="14"/>
  <c r="AD245" i="14"/>
  <c r="AD288" i="14"/>
  <c r="AD224" i="14"/>
  <c r="AD243" i="14"/>
  <c r="AD262" i="14"/>
  <c r="AD260" i="14"/>
  <c r="AD273" i="14"/>
  <c r="AD231" i="14"/>
  <c r="AD225" i="14"/>
  <c r="AD236" i="14"/>
  <c r="AD266" i="14"/>
  <c r="AD285" i="14"/>
  <c r="AD242" i="14"/>
  <c r="AD261" i="14"/>
  <c r="AD240" i="14"/>
  <c r="AD258" i="14"/>
  <c r="AD293" i="14"/>
  <c r="AD264" i="14"/>
  <c r="AD208" i="14"/>
  <c r="AD259" i="14"/>
  <c r="AD235" i="14"/>
  <c r="AD227" i="14"/>
  <c r="AD249" i="14"/>
  <c r="AD279" i="14"/>
  <c r="AD284" i="14"/>
  <c r="AD271" i="14"/>
  <c r="AD215" i="14"/>
  <c r="AD209" i="14"/>
  <c r="AD204" i="14"/>
  <c r="AD210" i="14"/>
  <c r="AD277" i="14"/>
  <c r="AD205" i="14"/>
  <c r="AD267" i="14"/>
  <c r="AD251" i="14"/>
  <c r="AD214" i="14"/>
  <c r="AD287" i="14"/>
  <c r="AD281" i="14"/>
  <c r="AD247" i="14"/>
  <c r="AD233" i="14"/>
  <c r="AD212" i="14"/>
  <c r="AD276" i="14"/>
  <c r="AD244" i="14"/>
  <c r="AD248" i="14"/>
  <c r="AD291" i="14"/>
  <c r="AD275" i="14"/>
  <c r="AD238" i="14"/>
  <c r="AD230" i="14"/>
  <c r="AD222" i="14"/>
  <c r="AD206" i="14"/>
  <c r="AD292" i="14"/>
  <c r="AD250" i="14"/>
  <c r="AD229" i="14"/>
  <c r="AD213" i="14"/>
  <c r="AD232" i="14"/>
  <c r="AD216" i="14"/>
  <c r="AD278" i="14"/>
  <c r="AD254" i="14"/>
  <c r="AD246" i="14"/>
  <c r="AD268" i="14"/>
  <c r="AD255" i="14"/>
  <c r="AD223" i="14"/>
  <c r="AD289" i="14"/>
  <c r="AD217" i="14"/>
  <c r="AD282" i="14"/>
  <c r="AD269" i="14"/>
  <c r="AD272" i="14"/>
  <c r="AD256" i="14"/>
  <c r="AD286" i="14"/>
  <c r="AD270" i="14"/>
  <c r="AD239" i="14"/>
  <c r="AD257" i="14"/>
  <c r="AD211" i="14"/>
  <c r="AD241" i="14"/>
  <c r="AD218" i="14"/>
  <c r="AD220" i="14"/>
  <c r="AD274" i="14"/>
  <c r="AD237" i="14"/>
  <c r="AD221" i="14"/>
  <c r="AD207" i="14"/>
  <c r="AD234" i="14"/>
  <c r="AD253" i="14"/>
  <c r="AD265" i="14"/>
  <c r="AD280" i="14"/>
  <c r="AD252" i="14"/>
  <c r="AD228" i="14"/>
  <c r="AD283" i="14"/>
  <c r="AD263" i="14"/>
  <c r="AD219" i="14"/>
  <c r="AE401" i="14"/>
  <c r="AD429" i="14"/>
  <c r="AD424" i="14"/>
  <c r="AD451" i="14"/>
  <c r="AD480" i="14"/>
  <c r="AD466" i="14"/>
  <c r="AD481" i="14"/>
  <c r="AD472" i="14"/>
  <c r="AD493" i="14"/>
  <c r="AD490" i="14"/>
  <c r="AD464" i="14"/>
  <c r="AD439" i="14"/>
  <c r="AD436" i="14"/>
  <c r="AD407" i="14"/>
  <c r="AD475" i="14"/>
  <c r="AD467" i="14"/>
  <c r="AD486" i="14"/>
  <c r="AD489" i="14"/>
  <c r="AD491" i="14"/>
  <c r="AD483" i="14"/>
  <c r="AD478" i="14"/>
  <c r="AD446" i="14"/>
  <c r="AD438" i="14"/>
  <c r="AD430" i="14"/>
  <c r="AD456" i="14"/>
  <c r="AD448" i="14"/>
  <c r="AD432" i="14"/>
  <c r="AD443" i="14"/>
  <c r="AD422" i="14"/>
  <c r="AD476" i="14"/>
  <c r="AD410" i="14"/>
  <c r="AD404" i="14"/>
  <c r="AD452" i="14"/>
  <c r="AD458" i="14"/>
  <c r="AD492" i="14"/>
  <c r="AD488" i="14"/>
  <c r="AD468" i="14"/>
  <c r="AD454" i="14"/>
  <c r="AD457" i="14"/>
  <c r="AD428" i="14"/>
  <c r="AD414" i="14"/>
  <c r="AD477" i="14"/>
  <c r="AD431" i="14"/>
  <c r="AD487" i="14"/>
  <c r="AD470" i="14"/>
  <c r="AD405" i="14"/>
  <c r="AD482" i="14"/>
  <c r="AD435" i="14"/>
  <c r="AD465" i="14"/>
  <c r="AD455" i="14"/>
  <c r="AD412" i="14"/>
  <c r="AD419" i="14"/>
  <c r="AD423" i="14"/>
  <c r="AD416" i="14"/>
  <c r="AD471" i="14"/>
  <c r="AD445" i="14"/>
  <c r="AD421" i="14"/>
  <c r="AD413" i="14"/>
  <c r="AD459" i="14"/>
  <c r="AD427" i="14"/>
  <c r="AD441" i="14"/>
  <c r="AD463" i="14"/>
  <c r="AD426" i="14"/>
  <c r="AD409" i="14"/>
  <c r="AD417" i="14"/>
  <c r="AD444" i="14"/>
  <c r="AD461" i="14"/>
  <c r="AD453" i="14"/>
  <c r="AD437" i="14"/>
  <c r="AD411" i="14"/>
  <c r="AD418" i="14"/>
  <c r="AD406" i="14"/>
  <c r="AD462" i="14"/>
  <c r="AD425" i="14"/>
  <c r="AD434" i="14"/>
  <c r="AD485" i="14"/>
  <c r="AD450" i="14"/>
  <c r="AD415" i="14"/>
  <c r="AD479" i="14"/>
  <c r="AD473" i="14"/>
  <c r="AD484" i="14"/>
  <c r="AD408" i="14"/>
  <c r="AD474" i="14"/>
  <c r="AD420" i="14"/>
  <c r="AD449" i="14"/>
  <c r="AD460" i="14"/>
  <c r="AD440" i="14"/>
  <c r="AD433" i="14"/>
  <c r="AD469" i="14"/>
  <c r="AD442" i="14"/>
  <c r="AD447" i="14"/>
  <c r="AE501" i="14"/>
  <c r="AD580" i="14"/>
  <c r="AD591" i="14"/>
  <c r="AD565" i="14"/>
  <c r="AD571" i="14"/>
  <c r="AD543" i="14"/>
  <c r="AD554" i="14"/>
  <c r="AD541" i="14"/>
  <c r="AD560" i="14"/>
  <c r="AD555" i="14"/>
  <c r="AD519" i="14"/>
  <c r="AD517" i="14"/>
  <c r="AD526" i="14"/>
  <c r="AD514" i="14"/>
  <c r="AD510" i="14"/>
  <c r="AD537" i="14"/>
  <c r="AD578" i="14"/>
  <c r="AD566" i="14"/>
  <c r="AD556" i="14"/>
  <c r="AD584" i="14"/>
  <c r="AD530" i="14"/>
  <c r="AD536" i="14"/>
  <c r="AD534" i="14"/>
  <c r="AD506" i="14"/>
  <c r="AD553" i="14"/>
  <c r="AD523" i="14"/>
  <c r="AD532" i="14"/>
  <c r="AD570" i="14"/>
  <c r="AD564" i="14"/>
  <c r="AD559" i="14"/>
  <c r="AD557" i="14"/>
  <c r="AD575" i="14"/>
  <c r="AD512" i="14"/>
  <c r="AD561" i="14"/>
  <c r="AD583" i="14"/>
  <c r="AD508" i="14"/>
  <c r="AD509" i="14"/>
  <c r="AD511" i="14"/>
  <c r="AD572" i="14"/>
  <c r="AD535" i="14"/>
  <c r="AD546" i="14"/>
  <c r="AD533" i="14"/>
  <c r="AD552" i="14"/>
  <c r="AD518" i="14"/>
  <c r="AD516" i="14"/>
  <c r="AD574" i="14"/>
  <c r="AD558" i="14"/>
  <c r="AD539" i="14"/>
  <c r="AD513" i="14"/>
  <c r="AD521" i="14"/>
  <c r="AD590" i="14"/>
  <c r="AD593" i="14"/>
  <c r="AD592" i="14"/>
  <c r="AD548" i="14"/>
  <c r="AD522" i="14"/>
  <c r="AD528" i="14"/>
  <c r="AD589" i="14"/>
  <c r="AD504" i="14"/>
  <c r="AD587" i="14"/>
  <c r="AD562" i="14"/>
  <c r="AD569" i="14"/>
  <c r="AD544" i="14"/>
  <c r="AD563" i="14"/>
  <c r="AD588" i="14"/>
  <c r="AD540" i="14"/>
  <c r="AD551" i="14"/>
  <c r="AD577" i="14"/>
  <c r="AD538" i="14"/>
  <c r="AD520" i="14"/>
  <c r="AD527" i="14"/>
  <c r="AD586" i="14"/>
  <c r="AD542" i="14"/>
  <c r="AD567" i="14"/>
  <c r="AD515" i="14"/>
  <c r="AD507" i="14"/>
  <c r="AD529" i="14"/>
  <c r="AD550" i="14"/>
  <c r="AD579" i="14"/>
  <c r="AD549" i="14"/>
  <c r="AD568" i="14"/>
  <c r="AD585" i="14"/>
  <c r="AD525" i="14"/>
  <c r="AD547" i="14"/>
  <c r="AD505" i="14"/>
  <c r="AD524" i="14"/>
  <c r="AD573" i="14"/>
  <c r="AD531" i="14"/>
  <c r="AD545" i="14"/>
  <c r="AD576" i="14"/>
  <c r="AD582" i="14"/>
  <c r="AD581" i="14"/>
  <c r="AE101" i="14"/>
  <c r="AD180" i="14"/>
  <c r="AD191" i="14"/>
  <c r="AD125" i="14"/>
  <c r="AD168" i="14"/>
  <c r="AD104" i="14"/>
  <c r="AD171" i="14"/>
  <c r="AD107" i="14"/>
  <c r="AD150" i="14"/>
  <c r="AD129" i="14"/>
  <c r="AD114" i="14"/>
  <c r="AD156" i="14"/>
  <c r="AD181" i="14"/>
  <c r="AD138" i="14"/>
  <c r="AD185" i="14"/>
  <c r="AD178" i="14"/>
  <c r="AD165" i="14"/>
  <c r="AD144" i="14"/>
  <c r="AD147" i="14"/>
  <c r="AD126" i="14"/>
  <c r="AD189" i="14"/>
  <c r="AD169" i="14"/>
  <c r="AD105" i="14"/>
  <c r="AD179" i="14"/>
  <c r="AD151" i="14"/>
  <c r="AD135" i="14"/>
  <c r="AD192" i="14"/>
  <c r="AD141" i="14"/>
  <c r="AD120" i="14"/>
  <c r="AD123" i="14"/>
  <c r="AD166" i="14"/>
  <c r="AD145" i="14"/>
  <c r="AD143" i="14"/>
  <c r="AD162" i="14"/>
  <c r="AD119" i="14"/>
  <c r="AD132" i="14"/>
  <c r="AD190" i="14"/>
  <c r="AD183" i="14"/>
  <c r="AD117" i="14"/>
  <c r="AD160" i="14"/>
  <c r="AD163" i="14"/>
  <c r="AD142" i="14"/>
  <c r="AD121" i="14"/>
  <c r="AD187" i="14"/>
  <c r="AD124" i="14"/>
  <c r="AD177" i="14"/>
  <c r="AD157" i="14"/>
  <c r="AD184" i="14"/>
  <c r="AD136" i="14"/>
  <c r="AD139" i="14"/>
  <c r="AD118" i="14"/>
  <c r="AD161" i="14"/>
  <c r="AD164" i="14"/>
  <c r="AD130" i="14"/>
  <c r="AD186" i="14"/>
  <c r="AD128" i="14"/>
  <c r="AD131" i="14"/>
  <c r="AD108" i="14"/>
  <c r="AD173" i="14"/>
  <c r="AD137" i="14"/>
  <c r="AD122" i="14"/>
  <c r="AD146" i="14"/>
  <c r="AD127" i="14"/>
  <c r="AD149" i="14"/>
  <c r="AD113" i="14"/>
  <c r="AD116" i="14"/>
  <c r="AD140" i="14"/>
  <c r="AD175" i="14"/>
  <c r="AD154" i="14"/>
  <c r="AD182" i="14"/>
  <c r="AD176" i="14"/>
  <c r="AD158" i="14"/>
  <c r="AD148" i="14"/>
  <c r="AD188" i="14"/>
  <c r="AD112" i="14"/>
  <c r="AD115" i="14"/>
  <c r="AD134" i="14"/>
  <c r="AD170" i="14"/>
  <c r="AD159" i="14"/>
  <c r="AD153" i="14"/>
  <c r="AD174" i="14"/>
  <c r="AD106" i="14"/>
  <c r="AD109" i="14"/>
  <c r="AD111" i="14"/>
  <c r="AD167" i="14"/>
  <c r="AD193" i="14"/>
  <c r="AD155" i="14"/>
  <c r="AD152" i="14"/>
  <c r="AD110" i="14"/>
  <c r="AD133" i="14"/>
  <c r="AD172" i="14"/>
  <c r="AH1" i="14"/>
  <c r="AG84" i="14"/>
  <c r="AG77" i="14"/>
  <c r="AG86" i="14"/>
  <c r="AG8" i="14"/>
  <c r="AG56" i="14"/>
  <c r="AG12" i="14"/>
  <c r="AG20" i="14"/>
  <c r="AG78" i="14"/>
  <c r="AG72" i="14"/>
  <c r="AG44" i="14"/>
  <c r="AG73" i="14"/>
  <c r="AG57" i="14"/>
  <c r="AG41" i="14"/>
  <c r="AG25" i="14"/>
  <c r="AG81" i="14"/>
  <c r="AG30" i="14"/>
  <c r="AG59" i="14"/>
  <c r="AG43" i="14"/>
  <c r="AG90" i="14"/>
  <c r="AG93" i="14"/>
  <c r="AG61" i="14"/>
  <c r="AG45" i="14"/>
  <c r="AG29" i="14"/>
  <c r="AG13" i="14"/>
  <c r="AG60" i="14"/>
  <c r="AG65" i="14"/>
  <c r="AG49" i="14"/>
  <c r="AG33" i="14"/>
  <c r="AG17" i="14"/>
  <c r="AG70" i="14"/>
  <c r="AG54" i="14"/>
  <c r="AG38" i="14"/>
  <c r="AG22" i="14"/>
  <c r="AG6" i="14"/>
  <c r="AG91" i="14"/>
  <c r="AG67" i="14"/>
  <c r="AG51" i="14"/>
  <c r="AG35" i="14"/>
  <c r="AG19" i="14"/>
  <c r="AG5" i="14"/>
  <c r="AG52" i="14"/>
  <c r="AG28" i="14"/>
  <c r="AG36" i="14"/>
  <c r="AG40" i="14"/>
  <c r="AG62" i="14"/>
  <c r="AG46" i="14"/>
  <c r="AG27" i="14"/>
  <c r="AG74" i="14"/>
  <c r="AG66" i="14"/>
  <c r="AG18" i="14"/>
  <c r="AG88" i="14"/>
  <c r="AG79" i="14"/>
  <c r="AG75" i="14"/>
  <c r="AG89" i="14"/>
  <c r="AG68" i="14"/>
  <c r="AG14" i="14"/>
  <c r="AG11" i="14"/>
  <c r="AG15" i="14"/>
  <c r="AG83" i="14"/>
  <c r="AG16" i="14"/>
  <c r="AG69" i="14"/>
  <c r="AG53" i="14"/>
  <c r="AG37" i="14"/>
  <c r="AG21" i="14"/>
  <c r="AG82" i="14"/>
  <c r="AG58" i="14"/>
  <c r="AG42" i="14"/>
  <c r="AG26" i="14"/>
  <c r="AG10" i="14"/>
  <c r="AG71" i="14"/>
  <c r="AG55" i="14"/>
  <c r="AG39" i="14"/>
  <c r="AG23" i="14"/>
  <c r="AG9" i="14"/>
  <c r="AG32" i="14"/>
  <c r="AG64" i="14"/>
  <c r="AG48" i="14"/>
  <c r="AG80" i="14"/>
  <c r="AG24" i="14"/>
  <c r="AG50" i="14"/>
  <c r="AG34" i="14"/>
  <c r="AG85" i="14"/>
  <c r="AG63" i="14"/>
  <c r="AG47" i="14"/>
  <c r="AG31" i="14"/>
  <c r="AG4" i="14"/>
  <c r="AG92" i="14"/>
  <c r="AG76" i="14"/>
  <c r="AG7" i="14"/>
  <c r="AG87" i="14"/>
  <c r="AE301" i="14"/>
  <c r="AD390" i="14"/>
  <c r="AD364" i="14"/>
  <c r="AD378" i="14"/>
  <c r="AD368" i="14"/>
  <c r="AD337" i="14"/>
  <c r="AD376" i="14"/>
  <c r="AD335" i="14"/>
  <c r="AD319" i="14"/>
  <c r="AD373" i="14"/>
  <c r="AD350" i="14"/>
  <c r="AD312" i="14"/>
  <c r="AD361" i="14"/>
  <c r="AD359" i="14"/>
  <c r="AD306" i="14"/>
  <c r="AD389" i="14"/>
  <c r="AD307" i="14"/>
  <c r="AD314" i="14"/>
  <c r="AD356" i="14"/>
  <c r="AD325" i="14"/>
  <c r="AD366" i="14"/>
  <c r="AD383" i="14"/>
  <c r="AD375" i="14"/>
  <c r="AD367" i="14"/>
  <c r="AD365" i="14"/>
  <c r="AD336" i="14"/>
  <c r="AD328" i="14"/>
  <c r="AD320" i="14"/>
  <c r="AD304" i="14"/>
  <c r="AD315" i="14"/>
  <c r="AD382" i="14"/>
  <c r="AD374" i="14"/>
  <c r="AD391" i="14"/>
  <c r="AD370" i="14"/>
  <c r="AD344" i="14"/>
  <c r="AD386" i="14"/>
  <c r="AD326" i="14"/>
  <c r="AD305" i="14"/>
  <c r="AD363" i="14"/>
  <c r="AD352" i="14"/>
  <c r="AD342" i="14"/>
  <c r="AD334" i="14"/>
  <c r="AD318" i="14"/>
  <c r="AD358" i="14"/>
  <c r="AD332" i="14"/>
  <c r="AD324" i="14"/>
  <c r="AD330" i="14"/>
  <c r="AD387" i="14"/>
  <c r="AD379" i="14"/>
  <c r="AD371" i="14"/>
  <c r="AD355" i="14"/>
  <c r="AD392" i="14"/>
  <c r="AD331" i="14"/>
  <c r="AD323" i="14"/>
  <c r="AD310" i="14"/>
  <c r="AD346" i="14"/>
  <c r="AD369" i="14"/>
  <c r="AD381" i="14"/>
  <c r="AD377" i="14"/>
  <c r="AD351" i="14"/>
  <c r="AD339" i="14"/>
  <c r="AD340" i="14"/>
  <c r="AD341" i="14"/>
  <c r="AD308" i="14"/>
  <c r="AD311" i="14"/>
  <c r="AD321" i="14"/>
  <c r="AD313" i="14"/>
  <c r="AD393" i="14"/>
  <c r="AD380" i="14"/>
  <c r="AD343" i="14"/>
  <c r="AD333" i="14"/>
  <c r="AD316" i="14"/>
  <c r="AD353" i="14"/>
  <c r="AD388" i="14"/>
  <c r="AD384" i="14"/>
  <c r="AD317" i="14"/>
  <c r="AD357" i="14"/>
  <c r="AD338" i="14"/>
  <c r="AD345" i="14"/>
  <c r="AD348" i="14"/>
  <c r="AD329" i="14"/>
  <c r="AD354" i="14"/>
  <c r="AD385" i="14"/>
  <c r="AD349" i="14"/>
  <c r="AD347" i="14"/>
  <c r="AD327" i="14"/>
  <c r="AD372" i="14"/>
  <c r="AD322" i="14"/>
  <c r="AD309" i="14"/>
  <c r="AD362" i="14"/>
  <c r="AD360" i="14"/>
  <c r="AE402" i="14" l="1"/>
  <c r="AE403" i="14"/>
  <c r="AE102" i="14"/>
  <c r="AE103" i="14"/>
  <c r="AE203" i="14"/>
  <c r="AE202" i="14"/>
  <c r="AE302" i="14"/>
  <c r="AE303" i="14"/>
  <c r="AE503" i="14"/>
  <c r="AE502" i="14"/>
  <c r="AH2" i="14"/>
  <c r="AH3" i="14"/>
  <c r="AF401" i="14"/>
  <c r="AE489" i="14"/>
  <c r="AE448" i="14"/>
  <c r="AE443" i="14"/>
  <c r="AE466" i="14"/>
  <c r="AE425" i="14"/>
  <c r="AE436" i="14"/>
  <c r="AE470" i="14"/>
  <c r="AE462" i="14"/>
  <c r="AE492" i="14"/>
  <c r="AE484" i="14"/>
  <c r="AE469" i="14"/>
  <c r="AE409" i="14"/>
  <c r="AE423" i="14"/>
  <c r="AE486" i="14"/>
  <c r="AE478" i="14"/>
  <c r="AE481" i="14"/>
  <c r="AE479" i="14"/>
  <c r="AE457" i="14"/>
  <c r="AE449" i="14"/>
  <c r="AE476" i="14"/>
  <c r="AE487" i="14"/>
  <c r="AE490" i="14"/>
  <c r="AE493" i="14"/>
  <c r="AE433" i="14"/>
  <c r="AE464" i="14"/>
  <c r="AE410" i="14"/>
  <c r="AE419" i="14"/>
  <c r="AE418" i="14"/>
  <c r="AE475" i="14"/>
  <c r="AE482" i="14"/>
  <c r="AE456" i="14"/>
  <c r="AE440" i="14"/>
  <c r="AE432" i="14"/>
  <c r="AE422" i="14"/>
  <c r="AE441" i="14"/>
  <c r="AE473" i="14"/>
  <c r="AE420" i="14"/>
  <c r="AE468" i="14"/>
  <c r="AE446" i="14"/>
  <c r="AE414" i="14"/>
  <c r="AE411" i="14"/>
  <c r="AE485" i="14"/>
  <c r="AE431" i="14"/>
  <c r="AE424" i="14"/>
  <c r="AE416" i="14"/>
  <c r="AE408" i="14"/>
  <c r="AE430" i="14"/>
  <c r="AE474" i="14"/>
  <c r="AE421" i="14"/>
  <c r="AE459" i="14"/>
  <c r="AE451" i="14"/>
  <c r="AE435" i="14"/>
  <c r="AE463" i="14"/>
  <c r="AE460" i="14"/>
  <c r="AE453" i="14"/>
  <c r="AE447" i="14"/>
  <c r="AE437" i="14"/>
  <c r="AE488" i="14"/>
  <c r="AE458" i="14"/>
  <c r="AE417" i="14"/>
  <c r="AE450" i="14"/>
  <c r="AE407" i="14"/>
  <c r="AE480" i="14"/>
  <c r="AE467" i="14"/>
  <c r="AE438" i="14"/>
  <c r="AE444" i="14"/>
  <c r="AE483" i="14"/>
  <c r="AE434" i="14"/>
  <c r="AE471" i="14"/>
  <c r="AE426" i="14"/>
  <c r="AE413" i="14"/>
  <c r="AE472" i="14"/>
  <c r="AE442" i="14"/>
  <c r="AE428" i="14"/>
  <c r="AE445" i="14"/>
  <c r="AE429" i="14"/>
  <c r="AE405" i="14"/>
  <c r="AE412" i="14"/>
  <c r="AE427" i="14"/>
  <c r="AE491" i="14"/>
  <c r="AE455" i="14"/>
  <c r="AE404" i="14"/>
  <c r="AE406" i="14"/>
  <c r="AE461" i="14"/>
  <c r="AE452" i="14"/>
  <c r="AE477" i="14"/>
  <c r="AE454" i="14"/>
  <c r="AE415" i="14"/>
  <c r="AE465" i="14"/>
  <c r="AE439" i="14"/>
  <c r="AI1" i="14"/>
  <c r="AH75" i="14"/>
  <c r="AH9" i="14"/>
  <c r="AH68" i="14"/>
  <c r="AH90" i="14"/>
  <c r="AH72" i="14"/>
  <c r="AH77" i="14"/>
  <c r="AH53" i="14"/>
  <c r="AH69" i="14"/>
  <c r="AH37" i="14"/>
  <c r="AH65" i="14"/>
  <c r="AH40" i="14"/>
  <c r="AH41" i="14"/>
  <c r="AH48" i="14"/>
  <c r="AH88" i="14"/>
  <c r="AH78" i="14"/>
  <c r="AH76" i="14"/>
  <c r="AH46" i="14"/>
  <c r="AH30" i="14"/>
  <c r="AH14" i="14"/>
  <c r="AH67" i="14"/>
  <c r="AH29" i="14"/>
  <c r="AH81" i="14"/>
  <c r="AH86" i="14"/>
  <c r="AH28" i="14"/>
  <c r="AH83" i="14"/>
  <c r="AH66" i="14"/>
  <c r="AH6" i="14"/>
  <c r="AH71" i="14"/>
  <c r="AH55" i="14"/>
  <c r="AH21" i="14"/>
  <c r="AH93" i="14"/>
  <c r="AH13" i="14"/>
  <c r="AH45" i="14"/>
  <c r="AH82" i="14"/>
  <c r="AH70" i="14"/>
  <c r="AH54" i="14"/>
  <c r="AH38" i="14"/>
  <c r="AH22" i="14"/>
  <c r="AH59" i="14"/>
  <c r="AH43" i="14"/>
  <c r="AH27" i="14"/>
  <c r="AH11" i="14"/>
  <c r="AH74" i="14"/>
  <c r="AH56" i="14"/>
  <c r="AH12" i="14"/>
  <c r="AH32" i="14"/>
  <c r="AH20" i="14"/>
  <c r="AH19" i="14"/>
  <c r="AH4" i="14"/>
  <c r="AH61" i="14"/>
  <c r="AH16" i="14"/>
  <c r="AH17" i="14"/>
  <c r="AH34" i="14"/>
  <c r="AH18" i="14"/>
  <c r="AH39" i="14"/>
  <c r="AH25" i="14"/>
  <c r="AH87" i="14"/>
  <c r="AH80" i="14"/>
  <c r="AH79" i="14"/>
  <c r="AH33" i="14"/>
  <c r="AH73" i="14"/>
  <c r="AH36" i="14"/>
  <c r="AH60" i="14"/>
  <c r="AH62" i="14"/>
  <c r="AH51" i="14"/>
  <c r="AH35" i="14"/>
  <c r="AH7" i="14"/>
  <c r="AH5" i="14"/>
  <c r="AH58" i="14"/>
  <c r="AH42" i="14"/>
  <c r="AH26" i="14"/>
  <c r="AH10" i="14"/>
  <c r="AH85" i="14"/>
  <c r="AH63" i="14"/>
  <c r="AH47" i="14"/>
  <c r="AH31" i="14"/>
  <c r="AH15" i="14"/>
  <c r="AH52" i="14"/>
  <c r="AH44" i="14"/>
  <c r="AH49" i="14"/>
  <c r="AH8" i="14"/>
  <c r="AH24" i="14"/>
  <c r="AH50" i="14"/>
  <c r="AH91" i="14"/>
  <c r="AH23" i="14"/>
  <c r="AH89" i="14"/>
  <c r="AH57" i="14"/>
  <c r="AH92" i="14"/>
  <c r="AH84" i="14"/>
  <c r="AH64" i="14"/>
  <c r="AF501" i="14"/>
  <c r="AE587" i="14"/>
  <c r="AE577" i="14"/>
  <c r="AE535" i="14"/>
  <c r="AE562" i="14"/>
  <c r="AE560" i="14"/>
  <c r="AE515" i="14"/>
  <c r="AE534" i="14"/>
  <c r="AE504" i="14"/>
  <c r="AE513" i="14"/>
  <c r="AE529" i="14"/>
  <c r="AE575" i="14"/>
  <c r="AE570" i="14"/>
  <c r="AE538" i="14"/>
  <c r="AE580" i="14"/>
  <c r="AE549" i="14"/>
  <c r="AE536" i="14"/>
  <c r="AE555" i="14"/>
  <c r="AE553" i="14"/>
  <c r="AE517" i="14"/>
  <c r="AE545" i="14"/>
  <c r="AE511" i="14"/>
  <c r="AE548" i="14"/>
  <c r="AE542" i="14"/>
  <c r="AE521" i="14"/>
  <c r="AE593" i="14"/>
  <c r="AE551" i="14"/>
  <c r="AE586" i="14"/>
  <c r="AE525" i="14"/>
  <c r="AE531" i="14"/>
  <c r="AE526" i="14"/>
  <c r="AE507" i="14"/>
  <c r="AE563" i="14"/>
  <c r="AE591" i="14"/>
  <c r="AE576" i="14"/>
  <c r="AE527" i="14"/>
  <c r="AE554" i="14"/>
  <c r="AE552" i="14"/>
  <c r="AE579" i="14"/>
  <c r="AE556" i="14"/>
  <c r="AE540" i="14"/>
  <c r="AE590" i="14"/>
  <c r="AE589" i="14"/>
  <c r="AE582" i="14"/>
  <c r="AE592" i="14"/>
  <c r="AE530" i="14"/>
  <c r="AE541" i="14"/>
  <c r="AE528" i="14"/>
  <c r="AE588" i="14"/>
  <c r="AE578" i="14"/>
  <c r="AE547" i="14"/>
  <c r="AE565" i="14"/>
  <c r="AE532" i="14"/>
  <c r="AE516" i="14"/>
  <c r="AE510" i="14"/>
  <c r="AE519" i="14"/>
  <c r="AE561" i="14"/>
  <c r="AE505" i="14"/>
  <c r="AE559" i="14"/>
  <c r="AE557" i="14"/>
  <c r="AE539" i="14"/>
  <c r="AE506" i="14"/>
  <c r="AE524" i="14"/>
  <c r="AE508" i="14"/>
  <c r="AE583" i="14"/>
  <c r="AE584" i="14"/>
  <c r="AE572" i="14"/>
  <c r="AE564" i="14"/>
  <c r="AE546" i="14"/>
  <c r="AE533" i="14"/>
  <c r="AE567" i="14"/>
  <c r="AE558" i="14"/>
  <c r="AE537" i="14"/>
  <c r="AE509" i="14"/>
  <c r="AE571" i="14"/>
  <c r="AE544" i="14"/>
  <c r="AE574" i="14"/>
  <c r="AE514" i="14"/>
  <c r="AE518" i="14"/>
  <c r="AE569" i="14"/>
  <c r="AE543" i="14"/>
  <c r="AE523" i="14"/>
  <c r="AE522" i="14"/>
  <c r="AE520" i="14"/>
  <c r="AE585" i="14"/>
  <c r="AE581" i="14"/>
  <c r="AE568" i="14"/>
  <c r="AE566" i="14"/>
  <c r="AE512" i="14"/>
  <c r="AE550" i="14"/>
  <c r="AE573" i="14"/>
  <c r="AF301" i="14"/>
  <c r="AE366" i="14"/>
  <c r="AE388" i="14"/>
  <c r="AE367" i="14"/>
  <c r="AE315" i="14"/>
  <c r="AE368" i="14"/>
  <c r="AE359" i="14"/>
  <c r="AE329" i="14"/>
  <c r="AE351" i="14"/>
  <c r="AE330" i="14"/>
  <c r="AE304" i="14"/>
  <c r="AE310" i="14"/>
  <c r="AE352" i="14"/>
  <c r="AE365" i="14"/>
  <c r="AE353" i="14"/>
  <c r="AE309" i="14"/>
  <c r="AE378" i="14"/>
  <c r="AE370" i="14"/>
  <c r="AE331" i="14"/>
  <c r="AE323" i="14"/>
  <c r="AE307" i="14"/>
  <c r="AE349" i="14"/>
  <c r="AE356" i="14"/>
  <c r="AE341" i="14"/>
  <c r="AE314" i="14"/>
  <c r="AE371" i="14"/>
  <c r="AE325" i="14"/>
  <c r="AE336" i="14"/>
  <c r="AE364" i="14"/>
  <c r="AE319" i="14"/>
  <c r="AE373" i="14"/>
  <c r="AE346" i="14"/>
  <c r="AE385" i="14"/>
  <c r="AE377" i="14"/>
  <c r="AE369" i="14"/>
  <c r="AE386" i="14"/>
  <c r="AE392" i="14"/>
  <c r="AE362" i="14"/>
  <c r="AE347" i="14"/>
  <c r="AE339" i="14"/>
  <c r="AE389" i="14"/>
  <c r="AE393" i="14"/>
  <c r="AE372" i="14"/>
  <c r="AE345" i="14"/>
  <c r="AE337" i="14"/>
  <c r="AE321" i="14"/>
  <c r="AE327" i="14"/>
  <c r="AE328" i="14"/>
  <c r="AE355" i="14"/>
  <c r="AE320" i="14"/>
  <c r="AE382" i="14"/>
  <c r="AE374" i="14"/>
  <c r="AE358" i="14"/>
  <c r="AE350" i="14"/>
  <c r="AE361" i="14"/>
  <c r="AE326" i="14"/>
  <c r="AE318" i="14"/>
  <c r="AE360" i="14"/>
  <c r="AE343" i="14"/>
  <c r="AE335" i="14"/>
  <c r="AE313" i="14"/>
  <c r="AE390" i="14"/>
  <c r="AE384" i="14"/>
  <c r="AE342" i="14"/>
  <c r="AE334" i="14"/>
  <c r="AE391" i="14"/>
  <c r="AE332" i="14"/>
  <c r="AE379" i="14"/>
  <c r="AE381" i="14"/>
  <c r="AE324" i="14"/>
  <c r="AE333" i="14"/>
  <c r="AE311" i="14"/>
  <c r="AE305" i="14"/>
  <c r="AE383" i="14"/>
  <c r="AE357" i="14"/>
  <c r="AE308" i="14"/>
  <c r="AE316" i="14"/>
  <c r="AE312" i="14"/>
  <c r="AE338" i="14"/>
  <c r="AE380" i="14"/>
  <c r="AE363" i="14"/>
  <c r="AE322" i="14"/>
  <c r="AE375" i="14"/>
  <c r="AE354" i="14"/>
  <c r="AE376" i="14"/>
  <c r="AE387" i="14"/>
  <c r="AE340" i="14"/>
  <c r="AE317" i="14"/>
  <c r="AE344" i="14"/>
  <c r="AE306" i="14"/>
  <c r="AE348" i="14"/>
  <c r="AF201" i="14"/>
  <c r="AE245" i="14"/>
  <c r="AE264" i="14"/>
  <c r="AE243" i="14"/>
  <c r="AE262" i="14"/>
  <c r="AE281" i="14"/>
  <c r="AE217" i="14"/>
  <c r="AE220" i="14"/>
  <c r="AE279" i="14"/>
  <c r="AE260" i="14"/>
  <c r="AE210" i="14"/>
  <c r="AE292" i="14"/>
  <c r="AE244" i="14"/>
  <c r="AE255" i="14"/>
  <c r="AE285" i="14"/>
  <c r="AE221" i="14"/>
  <c r="AE240" i="14"/>
  <c r="AE261" i="14"/>
  <c r="AE280" i="14"/>
  <c r="AE216" i="14"/>
  <c r="AE259" i="14"/>
  <c r="AE278" i="14"/>
  <c r="AE277" i="14"/>
  <c r="AE229" i="14"/>
  <c r="AE224" i="14"/>
  <c r="AE283" i="14"/>
  <c r="AE227" i="14"/>
  <c r="AE211" i="14"/>
  <c r="AE270" i="14"/>
  <c r="AE254" i="14"/>
  <c r="AE246" i="14"/>
  <c r="AE242" i="14"/>
  <c r="AE204" i="14"/>
  <c r="AE263" i="14"/>
  <c r="AE248" i="14"/>
  <c r="AE208" i="14"/>
  <c r="AE267" i="14"/>
  <c r="AE233" i="14"/>
  <c r="AE225" i="14"/>
  <c r="AE209" i="14"/>
  <c r="AE239" i="14"/>
  <c r="AE271" i="14"/>
  <c r="AE236" i="14"/>
  <c r="AE269" i="14"/>
  <c r="AE213" i="14"/>
  <c r="AE251" i="14"/>
  <c r="AE257" i="14"/>
  <c r="AE249" i="14"/>
  <c r="AE241" i="14"/>
  <c r="AE284" i="14"/>
  <c r="AE250" i="14"/>
  <c r="AE268" i="14"/>
  <c r="AE287" i="14"/>
  <c r="AE288" i="14"/>
  <c r="AE232" i="14"/>
  <c r="AE235" i="14"/>
  <c r="AE289" i="14"/>
  <c r="AE273" i="14"/>
  <c r="AE265" i="14"/>
  <c r="AE247" i="14"/>
  <c r="AE290" i="14"/>
  <c r="AE282" i="14"/>
  <c r="AE274" i="14"/>
  <c r="AE234" i="14"/>
  <c r="AE253" i="14"/>
  <c r="AE205" i="14"/>
  <c r="AE291" i="14"/>
  <c r="AE275" i="14"/>
  <c r="AE219" i="14"/>
  <c r="AE218" i="14"/>
  <c r="AE231" i="14"/>
  <c r="AE223" i="14"/>
  <c r="AE215" i="14"/>
  <c r="AE238" i="14"/>
  <c r="AE266" i="14"/>
  <c r="AE258" i="14"/>
  <c r="AE230" i="14"/>
  <c r="AE293" i="14"/>
  <c r="AE237" i="14"/>
  <c r="AE256" i="14"/>
  <c r="AE252" i="14"/>
  <c r="AE214" i="14"/>
  <c r="AE212" i="14"/>
  <c r="AE272" i="14"/>
  <c r="AE286" i="14"/>
  <c r="AE222" i="14"/>
  <c r="AE276" i="14"/>
  <c r="AE228" i="14"/>
  <c r="AE206" i="14"/>
  <c r="AE226" i="14"/>
  <c r="AE207" i="14"/>
  <c r="AF101" i="14"/>
  <c r="AE144" i="14"/>
  <c r="AE123" i="14"/>
  <c r="AE126" i="14"/>
  <c r="AE169" i="14"/>
  <c r="AE105" i="14"/>
  <c r="AE148" i="14"/>
  <c r="AE114" i="14"/>
  <c r="AE170" i="14"/>
  <c r="AE192" i="14"/>
  <c r="AE165" i="14"/>
  <c r="AE146" i="14"/>
  <c r="AE193" i="14"/>
  <c r="AE186" i="14"/>
  <c r="AE120" i="14"/>
  <c r="AE163" i="14"/>
  <c r="AE166" i="14"/>
  <c r="AE145" i="14"/>
  <c r="AE124" i="14"/>
  <c r="AE106" i="14"/>
  <c r="AE179" i="14"/>
  <c r="AE180" i="14"/>
  <c r="AE160" i="14"/>
  <c r="AE139" i="14"/>
  <c r="AE142" i="14"/>
  <c r="AE121" i="14"/>
  <c r="AE164" i="14"/>
  <c r="AE143" i="14"/>
  <c r="AE127" i="14"/>
  <c r="AE190" i="14"/>
  <c r="AE117" i="14"/>
  <c r="AE175" i="14"/>
  <c r="AE157" i="14"/>
  <c r="AE191" i="14"/>
  <c r="AE184" i="14"/>
  <c r="AE136" i="14"/>
  <c r="AE115" i="14"/>
  <c r="AE118" i="14"/>
  <c r="AE161" i="14"/>
  <c r="AE140" i="14"/>
  <c r="AE135" i="14"/>
  <c r="AE154" i="14"/>
  <c r="AE111" i="14"/>
  <c r="AE185" i="14"/>
  <c r="AE178" i="14"/>
  <c r="AE189" i="14"/>
  <c r="AE112" i="14"/>
  <c r="AE155" i="14"/>
  <c r="AE158" i="14"/>
  <c r="AE137" i="14"/>
  <c r="AE187" i="14"/>
  <c r="AE116" i="14"/>
  <c r="AE167" i="14"/>
  <c r="AE181" i="14"/>
  <c r="AE113" i="14"/>
  <c r="AE156" i="14"/>
  <c r="AE162" i="14"/>
  <c r="AE138" i="14"/>
  <c r="AE109" i="14"/>
  <c r="AE168" i="14"/>
  <c r="AE132" i="14"/>
  <c r="AE122" i="14"/>
  <c r="AE108" i="14"/>
  <c r="AE151" i="14"/>
  <c r="AE177" i="14"/>
  <c r="AE131" i="14"/>
  <c r="AE134" i="14"/>
  <c r="AE153" i="14"/>
  <c r="AE125" i="14"/>
  <c r="AE183" i="14"/>
  <c r="AE182" i="14"/>
  <c r="AE107" i="14"/>
  <c r="AE110" i="14"/>
  <c r="AE129" i="14"/>
  <c r="AE172" i="14"/>
  <c r="AE133" i="14"/>
  <c r="AE130" i="14"/>
  <c r="AE159" i="14"/>
  <c r="AE149" i="14"/>
  <c r="AE147" i="14"/>
  <c r="AE171" i="14"/>
  <c r="AE150" i="14"/>
  <c r="AE119" i="14"/>
  <c r="AE188" i="14"/>
  <c r="AE104" i="14"/>
  <c r="AE174" i="14"/>
  <c r="AE173" i="14"/>
  <c r="AE128" i="14"/>
  <c r="AE152" i="14"/>
  <c r="AE141" i="14"/>
  <c r="AE176" i="14"/>
  <c r="AI3" i="14" l="1"/>
  <c r="AI2" i="14"/>
  <c r="AF303" i="14"/>
  <c r="AF302" i="14"/>
  <c r="AF402" i="14"/>
  <c r="AF403" i="14"/>
  <c r="AF102" i="14"/>
  <c r="AF103" i="14"/>
  <c r="AF503" i="14"/>
  <c r="AF502" i="14"/>
  <c r="AF203" i="14"/>
  <c r="AF202" i="14"/>
  <c r="AJ1" i="14"/>
  <c r="AI93" i="14"/>
  <c r="AI77" i="14"/>
  <c r="AI75" i="14"/>
  <c r="AI80" i="14"/>
  <c r="AI57" i="14"/>
  <c r="AI13" i="14"/>
  <c r="AI33" i="14"/>
  <c r="AI21" i="14"/>
  <c r="AI82" i="14"/>
  <c r="AI29" i="14"/>
  <c r="AI7" i="14"/>
  <c r="AI66" i="14"/>
  <c r="AI50" i="14"/>
  <c r="AI34" i="14"/>
  <c r="AI18" i="14"/>
  <c r="AI71" i="14"/>
  <c r="AI79" i="14"/>
  <c r="AI52" i="14"/>
  <c r="AI36" i="14"/>
  <c r="AI49" i="14"/>
  <c r="AI9" i="14"/>
  <c r="AI8" i="14"/>
  <c r="AI70" i="14"/>
  <c r="AI54" i="14"/>
  <c r="AI38" i="14"/>
  <c r="AI22" i="14"/>
  <c r="AI6" i="14"/>
  <c r="AI91" i="14"/>
  <c r="AI59" i="14"/>
  <c r="AI11" i="14"/>
  <c r="AI24" i="14"/>
  <c r="AI58" i="14"/>
  <c r="AI42" i="14"/>
  <c r="AI26" i="14"/>
  <c r="AI10" i="14"/>
  <c r="AI63" i="14"/>
  <c r="AI47" i="14"/>
  <c r="AI31" i="14"/>
  <c r="AI15" i="14"/>
  <c r="AI60" i="14"/>
  <c r="AI44" i="14"/>
  <c r="AI28" i="14"/>
  <c r="AI12" i="14"/>
  <c r="AI69" i="14"/>
  <c r="AI37" i="14"/>
  <c r="AI61" i="14"/>
  <c r="AI55" i="14"/>
  <c r="AI39" i="14"/>
  <c r="AI23" i="14"/>
  <c r="AI65" i="14"/>
  <c r="AI89" i="14"/>
  <c r="AI86" i="14"/>
  <c r="AI83" i="14"/>
  <c r="AI81" i="14"/>
  <c r="AI92" i="14"/>
  <c r="AI84" i="14"/>
  <c r="AI78" i="14"/>
  <c r="AI53" i="14"/>
  <c r="AI45" i="14"/>
  <c r="AI68" i="14"/>
  <c r="AI20" i="14"/>
  <c r="AI25" i="14"/>
  <c r="AI40" i="14"/>
  <c r="AI76" i="14"/>
  <c r="AI62" i="14"/>
  <c r="AI46" i="14"/>
  <c r="AI30" i="14"/>
  <c r="AI14" i="14"/>
  <c r="AI67" i="14"/>
  <c r="AI51" i="14"/>
  <c r="AI35" i="14"/>
  <c r="AI19" i="14"/>
  <c r="AI90" i="14"/>
  <c r="AI64" i="14"/>
  <c r="AI48" i="14"/>
  <c r="AI32" i="14"/>
  <c r="AI16" i="14"/>
  <c r="AI73" i="14"/>
  <c r="AI88" i="14"/>
  <c r="AI87" i="14"/>
  <c r="AI17" i="14"/>
  <c r="AI43" i="14"/>
  <c r="AI27" i="14"/>
  <c r="AI72" i="14"/>
  <c r="AI56" i="14"/>
  <c r="AI41" i="14"/>
  <c r="AI85" i="14"/>
  <c r="AI5" i="14"/>
  <c r="AI74" i="14"/>
  <c r="AI4" i="14"/>
  <c r="AG201" i="14"/>
  <c r="AF264" i="14"/>
  <c r="AF283" i="14"/>
  <c r="AF219" i="14"/>
  <c r="AF262" i="14"/>
  <c r="AF281" i="14"/>
  <c r="AF217" i="14"/>
  <c r="AF236" i="14"/>
  <c r="AF261" i="14"/>
  <c r="AF242" i="14"/>
  <c r="AF223" i="14"/>
  <c r="AF218" i="14"/>
  <c r="AF240" i="14"/>
  <c r="AF259" i="14"/>
  <c r="AF280" i="14"/>
  <c r="AF216" i="14"/>
  <c r="AF235" i="14"/>
  <c r="AF278" i="14"/>
  <c r="AF214" i="14"/>
  <c r="AF267" i="14"/>
  <c r="AF227" i="14"/>
  <c r="AF211" i="14"/>
  <c r="AF230" i="14"/>
  <c r="AF228" i="14"/>
  <c r="AF220" i="14"/>
  <c r="AF204" i="14"/>
  <c r="AF279" i="14"/>
  <c r="AF234" i="14"/>
  <c r="AF253" i="14"/>
  <c r="AF226" i="14"/>
  <c r="AF277" i="14"/>
  <c r="AF288" i="14"/>
  <c r="AF232" i="14"/>
  <c r="AF286" i="14"/>
  <c r="AF270" i="14"/>
  <c r="AF254" i="14"/>
  <c r="AF276" i="14"/>
  <c r="AF252" i="14"/>
  <c r="AF244" i="14"/>
  <c r="AF231" i="14"/>
  <c r="AF251" i="14"/>
  <c r="AF292" i="14"/>
  <c r="AF284" i="14"/>
  <c r="AF268" i="14"/>
  <c r="AF260" i="14"/>
  <c r="AF272" i="14"/>
  <c r="AF224" i="14"/>
  <c r="AF238" i="14"/>
  <c r="AF239" i="14"/>
  <c r="AF258" i="14"/>
  <c r="AF213" i="14"/>
  <c r="AF245" i="14"/>
  <c r="AF285" i="14"/>
  <c r="AF256" i="14"/>
  <c r="AF291" i="14"/>
  <c r="AF243" i="14"/>
  <c r="AF210" i="14"/>
  <c r="AF215" i="14"/>
  <c r="AF266" i="14"/>
  <c r="AF247" i="14"/>
  <c r="AF275" i="14"/>
  <c r="AF289" i="14"/>
  <c r="AF287" i="14"/>
  <c r="AF273" i="14"/>
  <c r="AF293" i="14"/>
  <c r="AF207" i="14"/>
  <c r="AF248" i="14"/>
  <c r="AF265" i="14"/>
  <c r="AF257" i="14"/>
  <c r="AF209" i="14"/>
  <c r="AF212" i="14"/>
  <c r="AF221" i="14"/>
  <c r="AF237" i="14"/>
  <c r="AF208" i="14"/>
  <c r="AF290" i="14"/>
  <c r="AF271" i="14"/>
  <c r="AF205" i="14"/>
  <c r="AF241" i="14"/>
  <c r="AF233" i="14"/>
  <c r="AF269" i="14"/>
  <c r="AF282" i="14"/>
  <c r="AF274" i="14"/>
  <c r="AF249" i="14"/>
  <c r="AF250" i="14"/>
  <c r="AF255" i="14"/>
  <c r="AF246" i="14"/>
  <c r="AF206" i="14"/>
  <c r="AF225" i="14"/>
  <c r="AF222" i="14"/>
  <c r="AF229" i="14"/>
  <c r="AF263" i="14"/>
  <c r="AG101" i="14"/>
  <c r="AF183" i="14"/>
  <c r="AF176" i="14"/>
  <c r="AF163" i="14"/>
  <c r="AF142" i="14"/>
  <c r="AF145" i="14"/>
  <c r="AF124" i="14"/>
  <c r="AF167" i="14"/>
  <c r="AF170" i="14"/>
  <c r="AF125" i="14"/>
  <c r="AF154" i="14"/>
  <c r="AF139" i="14"/>
  <c r="AF193" i="14"/>
  <c r="AF118" i="14"/>
  <c r="AF121" i="14"/>
  <c r="AF187" i="14"/>
  <c r="AF164" i="14"/>
  <c r="AF143" i="14"/>
  <c r="AF106" i="14"/>
  <c r="AF130" i="14"/>
  <c r="AF162" i="14"/>
  <c r="AF138" i="14"/>
  <c r="AF188" i="14"/>
  <c r="AF181" i="14"/>
  <c r="AF192" i="14"/>
  <c r="AF115" i="14"/>
  <c r="AF158" i="14"/>
  <c r="AF161" i="14"/>
  <c r="AF140" i="14"/>
  <c r="AF119" i="14"/>
  <c r="AF190" i="14"/>
  <c r="AF173" i="14"/>
  <c r="AF136" i="14"/>
  <c r="AF155" i="14"/>
  <c r="AF134" i="14"/>
  <c r="AF137" i="14"/>
  <c r="AF116" i="14"/>
  <c r="AF159" i="14"/>
  <c r="AF157" i="14"/>
  <c r="AF109" i="14"/>
  <c r="AF186" i="14"/>
  <c r="AF131" i="14"/>
  <c r="AF174" i="14"/>
  <c r="AF110" i="14"/>
  <c r="AF185" i="14"/>
  <c r="AF113" i="14"/>
  <c r="AF156" i="14"/>
  <c r="AF135" i="14"/>
  <c r="AF146" i="14"/>
  <c r="AF104" i="14"/>
  <c r="AF168" i="14"/>
  <c r="AF127" i="14"/>
  <c r="AF141" i="14"/>
  <c r="AF107" i="14"/>
  <c r="AF150" i="14"/>
  <c r="AF153" i="14"/>
  <c r="AF172" i="14"/>
  <c r="AF144" i="14"/>
  <c r="AF114" i="14"/>
  <c r="AF184" i="14"/>
  <c r="AF126" i="14"/>
  <c r="AF129" i="14"/>
  <c r="AF148" i="14"/>
  <c r="AF179" i="14"/>
  <c r="AF133" i="14"/>
  <c r="AF152" i="14"/>
  <c r="AF178" i="14"/>
  <c r="AF171" i="14"/>
  <c r="AF105" i="14"/>
  <c r="AF165" i="14"/>
  <c r="AF112" i="14"/>
  <c r="AF189" i="14"/>
  <c r="AF147" i="14"/>
  <c r="AF177" i="14"/>
  <c r="AF111" i="14"/>
  <c r="AF160" i="14"/>
  <c r="AF182" i="14"/>
  <c r="AF132" i="14"/>
  <c r="AF180" i="14"/>
  <c r="AF117" i="14"/>
  <c r="AF151" i="14"/>
  <c r="AF120" i="14"/>
  <c r="AF166" i="14"/>
  <c r="AF122" i="14"/>
  <c r="AF191" i="14"/>
  <c r="AF169" i="14"/>
  <c r="AF175" i="14"/>
  <c r="AF128" i="14"/>
  <c r="AF123" i="14"/>
  <c r="AF108" i="14"/>
  <c r="AF149" i="14"/>
  <c r="AG501" i="14"/>
  <c r="AF564" i="14"/>
  <c r="AF554" i="14"/>
  <c r="AF528" i="14"/>
  <c r="AF534" i="14"/>
  <c r="AF504" i="14"/>
  <c r="AF519" i="14"/>
  <c r="AF530" i="14"/>
  <c r="AF557" i="14"/>
  <c r="AF555" i="14"/>
  <c r="AF565" i="14"/>
  <c r="AF510" i="14"/>
  <c r="AF581" i="14"/>
  <c r="AF516" i="14"/>
  <c r="AF591" i="14"/>
  <c r="AF545" i="14"/>
  <c r="AF514" i="14"/>
  <c r="AF572" i="14"/>
  <c r="AF508" i="14"/>
  <c r="AF593" i="14"/>
  <c r="AF570" i="14"/>
  <c r="AF590" i="14"/>
  <c r="AF580" i="14"/>
  <c r="AF566" i="14"/>
  <c r="AF582" i="14"/>
  <c r="AF533" i="14"/>
  <c r="AF544" i="14"/>
  <c r="AF531" i="14"/>
  <c r="AF550" i="14"/>
  <c r="AF553" i="14"/>
  <c r="AF537" i="14"/>
  <c r="AF588" i="14"/>
  <c r="AF546" i="14"/>
  <c r="AF520" i="14"/>
  <c r="AF587" i="14"/>
  <c r="AF583" i="14"/>
  <c r="AF526" i="14"/>
  <c r="AF556" i="14"/>
  <c r="AF512" i="14"/>
  <c r="AF527" i="14"/>
  <c r="AF509" i="14"/>
  <c r="AF506" i="14"/>
  <c r="AF589" i="14"/>
  <c r="AF586" i="14"/>
  <c r="AF577" i="14"/>
  <c r="AF522" i="14"/>
  <c r="AF549" i="14"/>
  <c r="AF560" i="14"/>
  <c r="AF547" i="14"/>
  <c r="AF574" i="14"/>
  <c r="AF567" i="14"/>
  <c r="AF513" i="14"/>
  <c r="AF505" i="14"/>
  <c r="AF561" i="14"/>
  <c r="AF571" i="14"/>
  <c r="AF578" i="14"/>
  <c r="AF541" i="14"/>
  <c r="AF517" i="14"/>
  <c r="AF551" i="14"/>
  <c r="AF515" i="14"/>
  <c r="AF585" i="14"/>
  <c r="AF562" i="14"/>
  <c r="AF539" i="14"/>
  <c r="AF542" i="14"/>
  <c r="AF535" i="14"/>
  <c r="AF592" i="14"/>
  <c r="AF538" i="14"/>
  <c r="AF536" i="14"/>
  <c r="AF518" i="14"/>
  <c r="AF563" i="14"/>
  <c r="AF575" i="14"/>
  <c r="AF568" i="14"/>
  <c r="AF525" i="14"/>
  <c r="AF569" i="14"/>
  <c r="AF543" i="14"/>
  <c r="AF507" i="14"/>
  <c r="AF521" i="14"/>
  <c r="AF552" i="14"/>
  <c r="AF511" i="14"/>
  <c r="AF548" i="14"/>
  <c r="AF532" i="14"/>
  <c r="AF559" i="14"/>
  <c r="AF558" i="14"/>
  <c r="AF579" i="14"/>
  <c r="AF573" i="14"/>
  <c r="AF529" i="14"/>
  <c r="AF540" i="14"/>
  <c r="AF584" i="14"/>
  <c r="AF523" i="14"/>
  <c r="AF524" i="14"/>
  <c r="AF576" i="14"/>
  <c r="AG301" i="14"/>
  <c r="AF385" i="14"/>
  <c r="AF386" i="14"/>
  <c r="AF381" i="14"/>
  <c r="AF368" i="14"/>
  <c r="AF334" i="14"/>
  <c r="AF359" i="14"/>
  <c r="AF329" i="14"/>
  <c r="AF348" i="14"/>
  <c r="AF374" i="14"/>
  <c r="AF357" i="14"/>
  <c r="AF330" i="14"/>
  <c r="AF314" i="14"/>
  <c r="AF392" i="14"/>
  <c r="AF308" i="14"/>
  <c r="AF351" i="14"/>
  <c r="AF380" i="14"/>
  <c r="AF372" i="14"/>
  <c r="AF389" i="14"/>
  <c r="AF342" i="14"/>
  <c r="AF358" i="14"/>
  <c r="AF324" i="14"/>
  <c r="AF356" i="14"/>
  <c r="AF333" i="14"/>
  <c r="AF325" i="14"/>
  <c r="AF309" i="14"/>
  <c r="AF305" i="14"/>
  <c r="AF311" i="14"/>
  <c r="AF306" i="14"/>
  <c r="AF361" i="14"/>
  <c r="AF388" i="14"/>
  <c r="AF384" i="14"/>
  <c r="AF340" i="14"/>
  <c r="AF332" i="14"/>
  <c r="AF316" i="14"/>
  <c r="AF387" i="14"/>
  <c r="AF322" i="14"/>
  <c r="AF377" i="14"/>
  <c r="AF369" i="14"/>
  <c r="AF353" i="14"/>
  <c r="AF321" i="14"/>
  <c r="AF346" i="14"/>
  <c r="AF338" i="14"/>
  <c r="AF323" i="14"/>
  <c r="AF347" i="14"/>
  <c r="AF339" i="14"/>
  <c r="AF393" i="14"/>
  <c r="AF349" i="14"/>
  <c r="AF360" i="14"/>
  <c r="AF345" i="14"/>
  <c r="AF337" i="14"/>
  <c r="AF327" i="14"/>
  <c r="AF319" i="14"/>
  <c r="AF355" i="14"/>
  <c r="AF341" i="14"/>
  <c r="AF362" i="14"/>
  <c r="AF331" i="14"/>
  <c r="AF317" i="14"/>
  <c r="AF383" i="14"/>
  <c r="AF376" i="14"/>
  <c r="AF370" i="14"/>
  <c r="AF364" i="14"/>
  <c r="AF304" i="14"/>
  <c r="AF390" i="14"/>
  <c r="AF352" i="14"/>
  <c r="AF315" i="14"/>
  <c r="AF313" i="14"/>
  <c r="AF382" i="14"/>
  <c r="AF312" i="14"/>
  <c r="AF344" i="14"/>
  <c r="AF328" i="14"/>
  <c r="AF307" i="14"/>
  <c r="AF375" i="14"/>
  <c r="AF379" i="14"/>
  <c r="AF310" i="14"/>
  <c r="AF366" i="14"/>
  <c r="AF335" i="14"/>
  <c r="AF350" i="14"/>
  <c r="AF363" i="14"/>
  <c r="AF336" i="14"/>
  <c r="AF326" i="14"/>
  <c r="AF318" i="14"/>
  <c r="AF343" i="14"/>
  <c r="AF367" i="14"/>
  <c r="AF354" i="14"/>
  <c r="AF320" i="14"/>
  <c r="AF373" i="14"/>
  <c r="AF391" i="14"/>
  <c r="AF378" i="14"/>
  <c r="AF365" i="14"/>
  <c r="AF371" i="14"/>
  <c r="AG401" i="14"/>
  <c r="AF473" i="14"/>
  <c r="AF479" i="14"/>
  <c r="AF482" i="14"/>
  <c r="AF485" i="14"/>
  <c r="AF425" i="14"/>
  <c r="AF444" i="14"/>
  <c r="AF462" i="14"/>
  <c r="AF455" i="14"/>
  <c r="AF412" i="14"/>
  <c r="AF472" i="14"/>
  <c r="AF489" i="14"/>
  <c r="AF481" i="14"/>
  <c r="AF492" i="14"/>
  <c r="AF469" i="14"/>
  <c r="AF466" i="14"/>
  <c r="AF436" i="14"/>
  <c r="AF428" i="14"/>
  <c r="AF413" i="14"/>
  <c r="AF470" i="14"/>
  <c r="AF406" i="14"/>
  <c r="AF405" i="14"/>
  <c r="AF461" i="14"/>
  <c r="AF414" i="14"/>
  <c r="AF416" i="14"/>
  <c r="AF424" i="14"/>
  <c r="AF438" i="14"/>
  <c r="AF490" i="14"/>
  <c r="AF443" i="14"/>
  <c r="AF419" i="14"/>
  <c r="AF411" i="14"/>
  <c r="AF491" i="14"/>
  <c r="AF454" i="14"/>
  <c r="AF446" i="14"/>
  <c r="AF430" i="14"/>
  <c r="AF422" i="14"/>
  <c r="AF468" i="14"/>
  <c r="AF439" i="14"/>
  <c r="AF448" i="14"/>
  <c r="AF407" i="14"/>
  <c r="AF434" i="14"/>
  <c r="AF415" i="14"/>
  <c r="AF417" i="14"/>
  <c r="AF432" i="14"/>
  <c r="AF433" i="14"/>
  <c r="AF463" i="14"/>
  <c r="AF452" i="14"/>
  <c r="AF440" i="14"/>
  <c r="AF445" i="14"/>
  <c r="AF418" i="14"/>
  <c r="AF493" i="14"/>
  <c r="AF449" i="14"/>
  <c r="AF477" i="14"/>
  <c r="AF475" i="14"/>
  <c r="AF423" i="14"/>
  <c r="AF429" i="14"/>
  <c r="AF409" i="14"/>
  <c r="AF486" i="14"/>
  <c r="AF450" i="14"/>
  <c r="AF420" i="14"/>
  <c r="AF474" i="14"/>
  <c r="AF465" i="14"/>
  <c r="AF467" i="14"/>
  <c r="AF447" i="14"/>
  <c r="AF471" i="14"/>
  <c r="AF484" i="14"/>
  <c r="AF431" i="14"/>
  <c r="AF458" i="14"/>
  <c r="AF426" i="14"/>
  <c r="AF404" i="14"/>
  <c r="AF464" i="14"/>
  <c r="AF437" i="14"/>
  <c r="AF456" i="14"/>
  <c r="AF408" i="14"/>
  <c r="AF441" i="14"/>
  <c r="AF476" i="14"/>
  <c r="AF460" i="14"/>
  <c r="AF478" i="14"/>
  <c r="AF421" i="14"/>
  <c r="AF487" i="14"/>
  <c r="AF453" i="14"/>
  <c r="AF483" i="14"/>
  <c r="AF442" i="14"/>
  <c r="AF480" i="14"/>
  <c r="AF435" i="14"/>
  <c r="AF459" i="14"/>
  <c r="AF451" i="14"/>
  <c r="AF427" i="14"/>
  <c r="AF457" i="14"/>
  <c r="AF488" i="14"/>
  <c r="AF410" i="14"/>
  <c r="AG203" i="14" l="1"/>
  <c r="AG202" i="14"/>
  <c r="AG503" i="14"/>
  <c r="AG502" i="14"/>
  <c r="AJ3" i="14"/>
  <c r="AJ2" i="14"/>
  <c r="AG402" i="14"/>
  <c r="AG403" i="14"/>
  <c r="AG102" i="14"/>
  <c r="AG103" i="14"/>
  <c r="AG302" i="14"/>
  <c r="AG303" i="14"/>
  <c r="AH301" i="14"/>
  <c r="AG383" i="14"/>
  <c r="AG393" i="14"/>
  <c r="AG348" i="14"/>
  <c r="AG330" i="14"/>
  <c r="AG371" i="14"/>
  <c r="AG390" i="14"/>
  <c r="AG312" i="14"/>
  <c r="AG326" i="14"/>
  <c r="AG339" i="14"/>
  <c r="AG391" i="14"/>
  <c r="AG358" i="14"/>
  <c r="AG387" i="14"/>
  <c r="AG374" i="14"/>
  <c r="AG343" i="14"/>
  <c r="AG335" i="14"/>
  <c r="AG327" i="14"/>
  <c r="AG319" i="14"/>
  <c r="AG353" i="14"/>
  <c r="AG325" i="14"/>
  <c r="AG311" i="14"/>
  <c r="AG366" i="14"/>
  <c r="AG347" i="14"/>
  <c r="AG380" i="14"/>
  <c r="AG372" i="14"/>
  <c r="AG364" i="14"/>
  <c r="AG356" i="14"/>
  <c r="AG359" i="14"/>
  <c r="AG324" i="14"/>
  <c r="AG316" i="14"/>
  <c r="AG341" i="14"/>
  <c r="AG333" i="14"/>
  <c r="AG388" i="14"/>
  <c r="AG340" i="14"/>
  <c r="AG332" i="14"/>
  <c r="AG379" i="14"/>
  <c r="AG322" i="14"/>
  <c r="AG331" i="14"/>
  <c r="AG317" i="14"/>
  <c r="AG344" i="14"/>
  <c r="AG361" i="14"/>
  <c r="AG385" i="14"/>
  <c r="AG357" i="14"/>
  <c r="AG355" i="14"/>
  <c r="AG346" i="14"/>
  <c r="AG338" i="14"/>
  <c r="AG369" i="14"/>
  <c r="AG349" i="14"/>
  <c r="AG352" i="14"/>
  <c r="AG386" i="14"/>
  <c r="AG378" i="14"/>
  <c r="AG381" i="14"/>
  <c r="AG373" i="14"/>
  <c r="AG360" i="14"/>
  <c r="AG345" i="14"/>
  <c r="AG342" i="14"/>
  <c r="AG375" i="14"/>
  <c r="AG389" i="14"/>
  <c r="AG392" i="14"/>
  <c r="AG337" i="14"/>
  <c r="AG329" i="14"/>
  <c r="AG365" i="14"/>
  <c r="AG351" i="14"/>
  <c r="AG306" i="14"/>
  <c r="AG370" i="14"/>
  <c r="AG367" i="14"/>
  <c r="AG384" i="14"/>
  <c r="AG376" i="14"/>
  <c r="AG321" i="14"/>
  <c r="AG362" i="14"/>
  <c r="AG320" i="14"/>
  <c r="AG350" i="14"/>
  <c r="AG308" i="14"/>
  <c r="AG314" i="14"/>
  <c r="AG315" i="14"/>
  <c r="AG310" i="14"/>
  <c r="AG323" i="14"/>
  <c r="AG368" i="14"/>
  <c r="AG313" i="14"/>
  <c r="AG363" i="14"/>
  <c r="AG318" i="14"/>
  <c r="AG354" i="14"/>
  <c r="AG305" i="14"/>
  <c r="AG382" i="14"/>
  <c r="AG334" i="14"/>
  <c r="AG336" i="14"/>
  <c r="AG377" i="14"/>
  <c r="AG307" i="14"/>
  <c r="AG309" i="14"/>
  <c r="AG304" i="14"/>
  <c r="AG328" i="14"/>
  <c r="AH201" i="14"/>
  <c r="AG283" i="14"/>
  <c r="AG219" i="14"/>
  <c r="AG238" i="14"/>
  <c r="AG281" i="14"/>
  <c r="AG217" i="14"/>
  <c r="AG236" i="14"/>
  <c r="AG255" i="14"/>
  <c r="AG290" i="14"/>
  <c r="AG293" i="14"/>
  <c r="AG208" i="14"/>
  <c r="AG259" i="14"/>
  <c r="AG278" i="14"/>
  <c r="AG235" i="14"/>
  <c r="AG254" i="14"/>
  <c r="AG233" i="14"/>
  <c r="AG251" i="14"/>
  <c r="AG230" i="14"/>
  <c r="AG276" i="14"/>
  <c r="AG247" i="14"/>
  <c r="AG239" i="14"/>
  <c r="AG240" i="14"/>
  <c r="AG213" i="14"/>
  <c r="AG272" i="14"/>
  <c r="AG277" i="14"/>
  <c r="AG237" i="14"/>
  <c r="AG245" i="14"/>
  <c r="AG288" i="14"/>
  <c r="AG270" i="14"/>
  <c r="AG214" i="14"/>
  <c r="AG289" i="14"/>
  <c r="AG273" i="14"/>
  <c r="AG287" i="14"/>
  <c r="AG279" i="14"/>
  <c r="AG271" i="14"/>
  <c r="AG263" i="14"/>
  <c r="AG291" i="14"/>
  <c r="AG243" i="14"/>
  <c r="AG257" i="14"/>
  <c r="AG269" i="14"/>
  <c r="AG248" i="14"/>
  <c r="AG261" i="14"/>
  <c r="AG234" i="14"/>
  <c r="AG256" i="14"/>
  <c r="AG205" i="14"/>
  <c r="AG262" i="14"/>
  <c r="AG280" i="14"/>
  <c r="AG282" i="14"/>
  <c r="AG232" i="14"/>
  <c r="AG274" i="14"/>
  <c r="AG224" i="14"/>
  <c r="AG275" i="14"/>
  <c r="AG227" i="14"/>
  <c r="AG241" i="14"/>
  <c r="AG284" i="14"/>
  <c r="AG212" i="14"/>
  <c r="AG204" i="14"/>
  <c r="AG250" i="14"/>
  <c r="AG221" i="14"/>
  <c r="AG253" i="14"/>
  <c r="AG266" i="14"/>
  <c r="AG226" i="14"/>
  <c r="AG229" i="14"/>
  <c r="AG267" i="14"/>
  <c r="AG286" i="14"/>
  <c r="AG252" i="14"/>
  <c r="AG207" i="14"/>
  <c r="AG285" i="14"/>
  <c r="AG211" i="14"/>
  <c r="AG222" i="14"/>
  <c r="AG244" i="14"/>
  <c r="AG242" i="14"/>
  <c r="AG223" i="14"/>
  <c r="AG246" i="14"/>
  <c r="AG206" i="14"/>
  <c r="AG258" i="14"/>
  <c r="AG210" i="14"/>
  <c r="AG265" i="14"/>
  <c r="AG228" i="14"/>
  <c r="AG216" i="14"/>
  <c r="AG292" i="14"/>
  <c r="AG220" i="14"/>
  <c r="AG231" i="14"/>
  <c r="AG249" i="14"/>
  <c r="AG225" i="14"/>
  <c r="AG209" i="14"/>
  <c r="AG218" i="14"/>
  <c r="AG268" i="14"/>
  <c r="AG264" i="14"/>
  <c r="AG260" i="14"/>
  <c r="AG215" i="14"/>
  <c r="AH101" i="14"/>
  <c r="AG191" i="14"/>
  <c r="AG184" i="14"/>
  <c r="AG118" i="14"/>
  <c r="AG161" i="14"/>
  <c r="AG164" i="14"/>
  <c r="AG143" i="14"/>
  <c r="AG122" i="14"/>
  <c r="AG152" i="14"/>
  <c r="AG107" i="14"/>
  <c r="AG173" i="14"/>
  <c r="AG136" i="14"/>
  <c r="AG141" i="14"/>
  <c r="AG178" i="14"/>
  <c r="AG193" i="14"/>
  <c r="AG158" i="14"/>
  <c r="AG137" i="14"/>
  <c r="AG140" i="14"/>
  <c r="AG119" i="14"/>
  <c r="AG162" i="14"/>
  <c r="AG125" i="14"/>
  <c r="AG144" i="14"/>
  <c r="AG109" i="14"/>
  <c r="AG157" i="14"/>
  <c r="AG120" i="14"/>
  <c r="AG189" i="14"/>
  <c r="AG134" i="14"/>
  <c r="AG113" i="14"/>
  <c r="AG116" i="14"/>
  <c r="AG159" i="14"/>
  <c r="AG138" i="14"/>
  <c r="AG117" i="14"/>
  <c r="AG139" i="14"/>
  <c r="AG155" i="14"/>
  <c r="AG133" i="14"/>
  <c r="AG183" i="14"/>
  <c r="AG176" i="14"/>
  <c r="AG187" i="14"/>
  <c r="AG174" i="14"/>
  <c r="AG110" i="14"/>
  <c r="AG185" i="14"/>
  <c r="AG153" i="14"/>
  <c r="AG156" i="14"/>
  <c r="AG135" i="14"/>
  <c r="AG188" i="14"/>
  <c r="AG114" i="14"/>
  <c r="AG112" i="14"/>
  <c r="AG123" i="14"/>
  <c r="AG150" i="14"/>
  <c r="AG129" i="14"/>
  <c r="AG132" i="14"/>
  <c r="AG175" i="14"/>
  <c r="AG111" i="14"/>
  <c r="AG154" i="14"/>
  <c r="AG165" i="14"/>
  <c r="AG128" i="14"/>
  <c r="AG180" i="14"/>
  <c r="AG131" i="14"/>
  <c r="AG126" i="14"/>
  <c r="AG169" i="14"/>
  <c r="AG172" i="14"/>
  <c r="AG167" i="14"/>
  <c r="AG160" i="14"/>
  <c r="AG104" i="14"/>
  <c r="AG145" i="14"/>
  <c r="AG121" i="14"/>
  <c r="AG148" i="14"/>
  <c r="AG124" i="14"/>
  <c r="AG171" i="14"/>
  <c r="AG179" i="14"/>
  <c r="AG177" i="14"/>
  <c r="AG182" i="14"/>
  <c r="AG190" i="14"/>
  <c r="AG149" i="14"/>
  <c r="AG168" i="14"/>
  <c r="AG166" i="14"/>
  <c r="AG142" i="14"/>
  <c r="AG130" i="14"/>
  <c r="AG106" i="14"/>
  <c r="AG115" i="14"/>
  <c r="AG186" i="14"/>
  <c r="AG170" i="14"/>
  <c r="AG192" i="14"/>
  <c r="AG105" i="14"/>
  <c r="AG108" i="14"/>
  <c r="AG163" i="14"/>
  <c r="AG151" i="14"/>
  <c r="AG146" i="14"/>
  <c r="AG127" i="14"/>
  <c r="AG181" i="14"/>
  <c r="AG147" i="14"/>
  <c r="AH401" i="14"/>
  <c r="AG492" i="14"/>
  <c r="AG422" i="14"/>
  <c r="AG465" i="14"/>
  <c r="AG481" i="14"/>
  <c r="AG477" i="14"/>
  <c r="AG444" i="14"/>
  <c r="AG474" i="14"/>
  <c r="AG473" i="14"/>
  <c r="AG472" i="14"/>
  <c r="AG437" i="14"/>
  <c r="AG466" i="14"/>
  <c r="AG455" i="14"/>
  <c r="AG447" i="14"/>
  <c r="AG410" i="14"/>
  <c r="AG420" i="14"/>
  <c r="AG469" i="14"/>
  <c r="AG443" i="14"/>
  <c r="AG413" i="14"/>
  <c r="AG416" i="14"/>
  <c r="AG414" i="14"/>
  <c r="AG406" i="14"/>
  <c r="AG493" i="14"/>
  <c r="AG485" i="14"/>
  <c r="AG457" i="14"/>
  <c r="AG449" i="14"/>
  <c r="AG441" i="14"/>
  <c r="AG433" i="14"/>
  <c r="AG454" i="14"/>
  <c r="AG446" i="14"/>
  <c r="AG438" i="14"/>
  <c r="AG430" i="14"/>
  <c r="AG436" i="14"/>
  <c r="AG428" i="14"/>
  <c r="AG478" i="14"/>
  <c r="AG475" i="14"/>
  <c r="AG484" i="14"/>
  <c r="AG460" i="14"/>
  <c r="AG462" i="14"/>
  <c r="AG442" i="14"/>
  <c r="AG411" i="14"/>
  <c r="AG407" i="14"/>
  <c r="AG432" i="14"/>
  <c r="AG404" i="14"/>
  <c r="AG479" i="14"/>
  <c r="AG482" i="14"/>
  <c r="AG471" i="14"/>
  <c r="AG417" i="14"/>
  <c r="AG480" i="14"/>
  <c r="AG425" i="14"/>
  <c r="AG464" i="14"/>
  <c r="AG483" i="14"/>
  <c r="AG456" i="14"/>
  <c r="AG489" i="14"/>
  <c r="AG440" i="14"/>
  <c r="AG419" i="14"/>
  <c r="AG459" i="14"/>
  <c r="AG451" i="14"/>
  <c r="AG412" i="14"/>
  <c r="AG415" i="14"/>
  <c r="AG445" i="14"/>
  <c r="AG467" i="14"/>
  <c r="AG463" i="14"/>
  <c r="AG426" i="14"/>
  <c r="AG435" i="14"/>
  <c r="AG453" i="14"/>
  <c r="AG431" i="14"/>
  <c r="AG424" i="14"/>
  <c r="AG488" i="14"/>
  <c r="AG452" i="14"/>
  <c r="AG439" i="14"/>
  <c r="AG450" i="14"/>
  <c r="AG427" i="14"/>
  <c r="AG418" i="14"/>
  <c r="AG491" i="14"/>
  <c r="AG408" i="14"/>
  <c r="AG486" i="14"/>
  <c r="AG434" i="14"/>
  <c r="AG421" i="14"/>
  <c r="AG470" i="14"/>
  <c r="AG429" i="14"/>
  <c r="AG409" i="14"/>
  <c r="AG448" i="14"/>
  <c r="AG461" i="14"/>
  <c r="AG468" i="14"/>
  <c r="AG405" i="14"/>
  <c r="AG476" i="14"/>
  <c r="AG487" i="14"/>
  <c r="AG423" i="14"/>
  <c r="AG490" i="14"/>
  <c r="AG458" i="14"/>
  <c r="AH501" i="14"/>
  <c r="AG573" i="14"/>
  <c r="AG578" i="14"/>
  <c r="AG536" i="14"/>
  <c r="AG547" i="14"/>
  <c r="AG534" i="14"/>
  <c r="AG553" i="14"/>
  <c r="AG554" i="14"/>
  <c r="AG535" i="14"/>
  <c r="AG546" i="14"/>
  <c r="AG522" i="14"/>
  <c r="AG520" i="14"/>
  <c r="AG591" i="14"/>
  <c r="AG574" i="14"/>
  <c r="AG549" i="14"/>
  <c r="AG523" i="14"/>
  <c r="AG565" i="14"/>
  <c r="AG529" i="14"/>
  <c r="AG570" i="14"/>
  <c r="AG510" i="14"/>
  <c r="AG505" i="14"/>
  <c r="AG589" i="14"/>
  <c r="AG575" i="14"/>
  <c r="AG582" i="14"/>
  <c r="AG525" i="14"/>
  <c r="AG593" i="14"/>
  <c r="AG552" i="14"/>
  <c r="AG569" i="14"/>
  <c r="AG583" i="14"/>
  <c r="AG550" i="14"/>
  <c r="AG514" i="14"/>
  <c r="AG572" i="14"/>
  <c r="AG511" i="14"/>
  <c r="AG559" i="14"/>
  <c r="AG508" i="14"/>
  <c r="AG532" i="14"/>
  <c r="AG588" i="14"/>
  <c r="AG577" i="14"/>
  <c r="AG528" i="14"/>
  <c r="AG587" i="14"/>
  <c r="AG539" i="14"/>
  <c r="AG526" i="14"/>
  <c r="AG545" i="14"/>
  <c r="AG590" i="14"/>
  <c r="AG562" i="14"/>
  <c r="AG586" i="14"/>
  <c r="AG541" i="14"/>
  <c r="AG585" i="14"/>
  <c r="AG521" i="14"/>
  <c r="AG524" i="14"/>
  <c r="AG515" i="14"/>
  <c r="AG556" i="14"/>
  <c r="AG548" i="14"/>
  <c r="AG516" i="14"/>
  <c r="AG551" i="14"/>
  <c r="AG558" i="14"/>
  <c r="AG527" i="14"/>
  <c r="AG540" i="14"/>
  <c r="AG580" i="14"/>
  <c r="AG561" i="14"/>
  <c r="AG543" i="14"/>
  <c r="AG507" i="14"/>
  <c r="AG538" i="14"/>
  <c r="AG509" i="14"/>
  <c r="AG530" i="14"/>
  <c r="AG518" i="14"/>
  <c r="AG557" i="14"/>
  <c r="AG533" i="14"/>
  <c r="AG555" i="14"/>
  <c r="AG537" i="14"/>
  <c r="AG513" i="14"/>
  <c r="AG504" i="14"/>
  <c r="AG571" i="14"/>
  <c r="AG519" i="14"/>
  <c r="AG581" i="14"/>
  <c r="AG592" i="14"/>
  <c r="AG544" i="14"/>
  <c r="AG531" i="14"/>
  <c r="AG506" i="14"/>
  <c r="AG576" i="14"/>
  <c r="AG563" i="14"/>
  <c r="AG579" i="14"/>
  <c r="AG517" i="14"/>
  <c r="AG584" i="14"/>
  <c r="AG542" i="14"/>
  <c r="AG512" i="14"/>
  <c r="AG567" i="14"/>
  <c r="AG560" i="14"/>
  <c r="AG564" i="14"/>
  <c r="AG566" i="14"/>
  <c r="AG568" i="14"/>
  <c r="AK1" i="14"/>
  <c r="AJ80" i="14"/>
  <c r="AJ85" i="14"/>
  <c r="AJ88" i="14"/>
  <c r="AJ14" i="14"/>
  <c r="AJ38" i="14"/>
  <c r="AJ62" i="14"/>
  <c r="AJ18" i="14"/>
  <c r="AJ77" i="14"/>
  <c r="AJ21" i="14"/>
  <c r="AJ53" i="14"/>
  <c r="AJ92" i="14"/>
  <c r="AJ61" i="14"/>
  <c r="AJ26" i="14"/>
  <c r="AJ33" i="14"/>
  <c r="AJ7" i="14"/>
  <c r="AJ91" i="14"/>
  <c r="AJ55" i="14"/>
  <c r="AJ84" i="14"/>
  <c r="AJ60" i="14"/>
  <c r="AJ28" i="14"/>
  <c r="AJ12" i="14"/>
  <c r="AJ83" i="14"/>
  <c r="AJ49" i="14"/>
  <c r="AJ6" i="14"/>
  <c r="AJ42" i="14"/>
  <c r="AJ59" i="14"/>
  <c r="AJ9" i="14"/>
  <c r="AJ32" i="14"/>
  <c r="AJ73" i="14"/>
  <c r="AJ34" i="14"/>
  <c r="AJ63" i="14"/>
  <c r="AJ47" i="14"/>
  <c r="AJ31" i="14"/>
  <c r="AJ15" i="14"/>
  <c r="AJ90" i="14"/>
  <c r="AJ68" i="14"/>
  <c r="AJ52" i="14"/>
  <c r="AJ36" i="14"/>
  <c r="AJ20" i="14"/>
  <c r="AJ50" i="14"/>
  <c r="AJ17" i="14"/>
  <c r="AJ82" i="14"/>
  <c r="AJ71" i="14"/>
  <c r="AJ39" i="14"/>
  <c r="AJ66" i="14"/>
  <c r="AJ87" i="14"/>
  <c r="AJ64" i="14"/>
  <c r="AJ10" i="14"/>
  <c r="AJ74" i="14"/>
  <c r="AJ4" i="14"/>
  <c r="AJ89" i="14"/>
  <c r="AJ57" i="14"/>
  <c r="AJ41" i="14"/>
  <c r="AJ46" i="14"/>
  <c r="AJ23" i="14"/>
  <c r="AJ44" i="14"/>
  <c r="AJ75" i="14"/>
  <c r="AJ43" i="14"/>
  <c r="AJ27" i="14"/>
  <c r="AJ11" i="14"/>
  <c r="AJ16" i="14"/>
  <c r="AJ69" i="14"/>
  <c r="AJ58" i="14"/>
  <c r="AJ22" i="14"/>
  <c r="AJ81" i="14"/>
  <c r="AJ67" i="14"/>
  <c r="AJ51" i="14"/>
  <c r="AJ35" i="14"/>
  <c r="AJ19" i="14"/>
  <c r="AJ79" i="14"/>
  <c r="AJ72" i="14"/>
  <c r="AJ56" i="14"/>
  <c r="AJ40" i="14"/>
  <c r="AJ24" i="14"/>
  <c r="AJ65" i="14"/>
  <c r="AJ93" i="14"/>
  <c r="AJ30" i="14"/>
  <c r="AJ29" i="14"/>
  <c r="AJ45" i="14"/>
  <c r="AJ54" i="14"/>
  <c r="AJ25" i="14"/>
  <c r="AJ70" i="14"/>
  <c r="AJ76" i="14"/>
  <c r="AJ48" i="14"/>
  <c r="AJ86" i="14"/>
  <c r="AJ5" i="14"/>
  <c r="AJ8" i="14"/>
  <c r="AJ78" i="14"/>
  <c r="AJ37" i="14"/>
  <c r="AJ13" i="14"/>
  <c r="AH203" i="14" l="1"/>
  <c r="AH202" i="14"/>
  <c r="AH402" i="14"/>
  <c r="AH403" i="14"/>
  <c r="AH302" i="14"/>
  <c r="AH303" i="14"/>
  <c r="AK2" i="14"/>
  <c r="AK3" i="14"/>
  <c r="AH103" i="14"/>
  <c r="AH102" i="14"/>
  <c r="AH503" i="14"/>
  <c r="AH502" i="14"/>
  <c r="AI401" i="14"/>
  <c r="AH487" i="14"/>
  <c r="AH493" i="14"/>
  <c r="AH465" i="14"/>
  <c r="AH417" i="14"/>
  <c r="AH492" i="14"/>
  <c r="AH474" i="14"/>
  <c r="AH439" i="14"/>
  <c r="AH458" i="14"/>
  <c r="AH456" i="14"/>
  <c r="AH457" i="14"/>
  <c r="AH449" i="14"/>
  <c r="AH441" i="14"/>
  <c r="AH433" i="14"/>
  <c r="AH425" i="14"/>
  <c r="AH460" i="14"/>
  <c r="AH431" i="14"/>
  <c r="AH423" i="14"/>
  <c r="AH445" i="14"/>
  <c r="AH437" i="14"/>
  <c r="AH429" i="14"/>
  <c r="AH421" i="14"/>
  <c r="AH410" i="14"/>
  <c r="AH486" i="14"/>
  <c r="AH432" i="14"/>
  <c r="AH435" i="14"/>
  <c r="AH412" i="14"/>
  <c r="AH491" i="14"/>
  <c r="AH483" i="14"/>
  <c r="AH476" i="14"/>
  <c r="AH479" i="14"/>
  <c r="AH490" i="14"/>
  <c r="AH464" i="14"/>
  <c r="AH452" i="14"/>
  <c r="AH444" i="14"/>
  <c r="AH436" i="14"/>
  <c r="AH472" i="14"/>
  <c r="AH446" i="14"/>
  <c r="AH424" i="14"/>
  <c r="AH416" i="14"/>
  <c r="AH454" i="14"/>
  <c r="AH488" i="14"/>
  <c r="AH480" i="14"/>
  <c r="AH481" i="14"/>
  <c r="AH478" i="14"/>
  <c r="AH447" i="14"/>
  <c r="AH477" i="14"/>
  <c r="AH428" i="14"/>
  <c r="AH448" i="14"/>
  <c r="AH408" i="14"/>
  <c r="AH430" i="14"/>
  <c r="AH451" i="14"/>
  <c r="AH414" i="14"/>
  <c r="AH462" i="14"/>
  <c r="AH427" i="14"/>
  <c r="AH407" i="14"/>
  <c r="AH473" i="14"/>
  <c r="AH450" i="14"/>
  <c r="AH468" i="14"/>
  <c r="AH406" i="14"/>
  <c r="AH411" i="14"/>
  <c r="AH434" i="14"/>
  <c r="AH484" i="14"/>
  <c r="AH409" i="14"/>
  <c r="AH455" i="14"/>
  <c r="AH453" i="14"/>
  <c r="AH470" i="14"/>
  <c r="AH459" i="14"/>
  <c r="AH469" i="14"/>
  <c r="AH466" i="14"/>
  <c r="AH438" i="14"/>
  <c r="AH422" i="14"/>
  <c r="AH418" i="14"/>
  <c r="AH467" i="14"/>
  <c r="AH420" i="14"/>
  <c r="AH405" i="14"/>
  <c r="AH489" i="14"/>
  <c r="AH440" i="14"/>
  <c r="AH475" i="14"/>
  <c r="AH442" i="14"/>
  <c r="AH415" i="14"/>
  <c r="AH463" i="14"/>
  <c r="AH443" i="14"/>
  <c r="AH461" i="14"/>
  <c r="AH426" i="14"/>
  <c r="AH419" i="14"/>
  <c r="AH413" i="14"/>
  <c r="AH404" i="14"/>
  <c r="AH471" i="14"/>
  <c r="AH482" i="14"/>
  <c r="AH485" i="14"/>
  <c r="AI201" i="14"/>
  <c r="AH278" i="14"/>
  <c r="AH214" i="14"/>
  <c r="AH233" i="14"/>
  <c r="AH276" i="14"/>
  <c r="AH212" i="14"/>
  <c r="AH231" i="14"/>
  <c r="AH250" i="14"/>
  <c r="AH264" i="14"/>
  <c r="AH205" i="14"/>
  <c r="AH288" i="14"/>
  <c r="AH256" i="14"/>
  <c r="AH254" i="14"/>
  <c r="AH273" i="14"/>
  <c r="AH230" i="14"/>
  <c r="AH249" i="14"/>
  <c r="AH292" i="14"/>
  <c r="AH228" i="14"/>
  <c r="AH262" i="14"/>
  <c r="AH206" i="14"/>
  <c r="AH236" i="14"/>
  <c r="AH279" i="14"/>
  <c r="AH221" i="14"/>
  <c r="AH261" i="14"/>
  <c r="AH232" i="14"/>
  <c r="AH237" i="14"/>
  <c r="AH281" i="14"/>
  <c r="AH217" i="14"/>
  <c r="AH220" i="14"/>
  <c r="AH204" i="14"/>
  <c r="AH285" i="14"/>
  <c r="AH243" i="14"/>
  <c r="AH219" i="14"/>
  <c r="AH246" i="14"/>
  <c r="AH260" i="14"/>
  <c r="AH207" i="14"/>
  <c r="AH240" i="14"/>
  <c r="AH259" i="14"/>
  <c r="AH283" i="14"/>
  <c r="AH275" i="14"/>
  <c r="AH265" i="14"/>
  <c r="AH244" i="14"/>
  <c r="AH287" i="14"/>
  <c r="AH223" i="14"/>
  <c r="AH215" i="14"/>
  <c r="AH211" i="14"/>
  <c r="AH216" i="14"/>
  <c r="AH267" i="14"/>
  <c r="AH208" i="14"/>
  <c r="AH286" i="14"/>
  <c r="AH238" i="14"/>
  <c r="AH225" i="14"/>
  <c r="AH271" i="14"/>
  <c r="AH263" i="14"/>
  <c r="AH255" i="14"/>
  <c r="AH247" i="14"/>
  <c r="AH239" i="14"/>
  <c r="AH213" i="14"/>
  <c r="AH245" i="14"/>
  <c r="AH277" i="14"/>
  <c r="AH248" i="14"/>
  <c r="AH252" i="14"/>
  <c r="AH282" i="14"/>
  <c r="AH242" i="14"/>
  <c r="AH257" i="14"/>
  <c r="AH234" i="14"/>
  <c r="AH226" i="14"/>
  <c r="AH280" i="14"/>
  <c r="AH290" i="14"/>
  <c r="AH258" i="14"/>
  <c r="AH274" i="14"/>
  <c r="AH218" i="14"/>
  <c r="AH291" i="14"/>
  <c r="AH293" i="14"/>
  <c r="AH272" i="14"/>
  <c r="AH253" i="14"/>
  <c r="AH210" i="14"/>
  <c r="AH251" i="14"/>
  <c r="AH270" i="14"/>
  <c r="AH289" i="14"/>
  <c r="AH266" i="14"/>
  <c r="AH235" i="14"/>
  <c r="AH229" i="14"/>
  <c r="AH209" i="14"/>
  <c r="AH227" i="14"/>
  <c r="AH224" i="14"/>
  <c r="AH268" i="14"/>
  <c r="AH222" i="14"/>
  <c r="AH241" i="14"/>
  <c r="AH284" i="14"/>
  <c r="AH269" i="14"/>
  <c r="AI501" i="14"/>
  <c r="AH591" i="14"/>
  <c r="AH531" i="14"/>
  <c r="AH542" i="14"/>
  <c r="AH575" i="14"/>
  <c r="AH529" i="14"/>
  <c r="AH548" i="14"/>
  <c r="AH579" i="14"/>
  <c r="AH512" i="14"/>
  <c r="AH546" i="14"/>
  <c r="AH590" i="14"/>
  <c r="AH570" i="14"/>
  <c r="AH504" i="14"/>
  <c r="AH586" i="14"/>
  <c r="AH571" i="14"/>
  <c r="AH544" i="14"/>
  <c r="AH587" i="14"/>
  <c r="AH588" i="14"/>
  <c r="AH524" i="14"/>
  <c r="AH554" i="14"/>
  <c r="AH527" i="14"/>
  <c r="AH538" i="14"/>
  <c r="AH519" i="14"/>
  <c r="AH543" i="14"/>
  <c r="AH518" i="14"/>
  <c r="AH584" i="14"/>
  <c r="AH569" i="14"/>
  <c r="AH547" i="14"/>
  <c r="AH558" i="14"/>
  <c r="AH574" i="14"/>
  <c r="AH545" i="14"/>
  <c r="AH589" i="14"/>
  <c r="AH511" i="14"/>
  <c r="AH557" i="14"/>
  <c r="AH566" i="14"/>
  <c r="AH517" i="14"/>
  <c r="AH568" i="14"/>
  <c r="AH520" i="14"/>
  <c r="AH577" i="14"/>
  <c r="AH593" i="14"/>
  <c r="AH560" i="14"/>
  <c r="AH523" i="14"/>
  <c r="AH583" i="14"/>
  <c r="AH534" i="14"/>
  <c r="AH578" i="14"/>
  <c r="AH540" i="14"/>
  <c r="AH507" i="14"/>
  <c r="AH522" i="14"/>
  <c r="AH562" i="14"/>
  <c r="AH506" i="14"/>
  <c r="AH515" i="14"/>
  <c r="AH573" i="14"/>
  <c r="AH536" i="14"/>
  <c r="AH565" i="14"/>
  <c r="AH567" i="14"/>
  <c r="AH561" i="14"/>
  <c r="AH516" i="14"/>
  <c r="AH525" i="14"/>
  <c r="AH505" i="14"/>
  <c r="AH509" i="14"/>
  <c r="AH541" i="14"/>
  <c r="AH572" i="14"/>
  <c r="AH552" i="14"/>
  <c r="AH528" i="14"/>
  <c r="AH550" i="14"/>
  <c r="AH532" i="14"/>
  <c r="AH508" i="14"/>
  <c r="AH559" i="14"/>
  <c r="AH576" i="14"/>
  <c r="AH539" i="14"/>
  <c r="AH526" i="14"/>
  <c r="AH563" i="14"/>
  <c r="AH513" i="14"/>
  <c r="AH521" i="14"/>
  <c r="AH580" i="14"/>
  <c r="AH537" i="14"/>
  <c r="AH514" i="14"/>
  <c r="AH592" i="14"/>
  <c r="AH555" i="14"/>
  <c r="AH582" i="14"/>
  <c r="AH549" i="14"/>
  <c r="AH535" i="14"/>
  <c r="AH585" i="14"/>
  <c r="AH564" i="14"/>
  <c r="AH551" i="14"/>
  <c r="AH556" i="14"/>
  <c r="AH510" i="14"/>
  <c r="AH533" i="14"/>
  <c r="AH553" i="14"/>
  <c r="AH530" i="14"/>
  <c r="AH581" i="14"/>
  <c r="AI101" i="14"/>
  <c r="AH186" i="14"/>
  <c r="AH179" i="14"/>
  <c r="AH190" i="14"/>
  <c r="AH113" i="14"/>
  <c r="AH156" i="14"/>
  <c r="AH159" i="14"/>
  <c r="AH188" i="14"/>
  <c r="AH138" i="14"/>
  <c r="AH117" i="14"/>
  <c r="AH107" i="14"/>
  <c r="AH163" i="14"/>
  <c r="AH139" i="14"/>
  <c r="AH142" i="14"/>
  <c r="AH153" i="14"/>
  <c r="AH132" i="14"/>
  <c r="AH135" i="14"/>
  <c r="AH114" i="14"/>
  <c r="AH157" i="14"/>
  <c r="AH144" i="14"/>
  <c r="AH191" i="14"/>
  <c r="AH128" i="14"/>
  <c r="AH174" i="14"/>
  <c r="AH150" i="14"/>
  <c r="AH115" i="14"/>
  <c r="AH184" i="14"/>
  <c r="AH185" i="14"/>
  <c r="AH129" i="14"/>
  <c r="AH172" i="14"/>
  <c r="AH108" i="14"/>
  <c r="AH175" i="14"/>
  <c r="AH111" i="14"/>
  <c r="AH154" i="14"/>
  <c r="AH133" i="14"/>
  <c r="AH158" i="14"/>
  <c r="AH136" i="14"/>
  <c r="AH110" i="14"/>
  <c r="AH112" i="14"/>
  <c r="AH178" i="14"/>
  <c r="AH189" i="14"/>
  <c r="AH182" i="14"/>
  <c r="AH169" i="14"/>
  <c r="AH105" i="14"/>
  <c r="AH148" i="14"/>
  <c r="AH151" i="14"/>
  <c r="AH130" i="14"/>
  <c r="AH173" i="14"/>
  <c r="AH109" i="14"/>
  <c r="AH147" i="14"/>
  <c r="AH160" i="14"/>
  <c r="AH145" i="14"/>
  <c r="AH177" i="14"/>
  <c r="AH124" i="14"/>
  <c r="AH127" i="14"/>
  <c r="AH170" i="14"/>
  <c r="AH106" i="14"/>
  <c r="AH180" i="14"/>
  <c r="AH149" i="14"/>
  <c r="AH104" i="14"/>
  <c r="AH183" i="14"/>
  <c r="AH161" i="14"/>
  <c r="AH137" i="14"/>
  <c r="AH125" i="14"/>
  <c r="AH134" i="14"/>
  <c r="AH131" i="14"/>
  <c r="AH166" i="14"/>
  <c r="AH152" i="14"/>
  <c r="AH146" i="14"/>
  <c r="AH155" i="14"/>
  <c r="AH176" i="14"/>
  <c r="AH122" i="14"/>
  <c r="AH165" i="14"/>
  <c r="AH141" i="14"/>
  <c r="AH120" i="14"/>
  <c r="AH193" i="14"/>
  <c r="AH181" i="14"/>
  <c r="AH126" i="14"/>
  <c r="AH192" i="14"/>
  <c r="AH121" i="14"/>
  <c r="AH168" i="14"/>
  <c r="AH187" i="14"/>
  <c r="AH116" i="14"/>
  <c r="AH123" i="14"/>
  <c r="AH140" i="14"/>
  <c r="AH119" i="14"/>
  <c r="AH167" i="14"/>
  <c r="AH118" i="14"/>
  <c r="AH164" i="14"/>
  <c r="AH143" i="14"/>
  <c r="AH171" i="14"/>
  <c r="AH162" i="14"/>
  <c r="AL1" i="14"/>
  <c r="AK86" i="14"/>
  <c r="AK87" i="14"/>
  <c r="AK4" i="14"/>
  <c r="AK83" i="14"/>
  <c r="AK76" i="14"/>
  <c r="AK91" i="14"/>
  <c r="AK18" i="14"/>
  <c r="AK22" i="14"/>
  <c r="AK59" i="14"/>
  <c r="AK43" i="14"/>
  <c r="AK27" i="14"/>
  <c r="AK11" i="14"/>
  <c r="AK9" i="14"/>
  <c r="AK45" i="14"/>
  <c r="AK29" i="14"/>
  <c r="AK46" i="14"/>
  <c r="AK75" i="14"/>
  <c r="AK89" i="14"/>
  <c r="AK63" i="14"/>
  <c r="AK47" i="14"/>
  <c r="AK31" i="14"/>
  <c r="AK15" i="14"/>
  <c r="AK68" i="14"/>
  <c r="AK36" i="14"/>
  <c r="AK17" i="14"/>
  <c r="AK34" i="14"/>
  <c r="AK6" i="14"/>
  <c r="AK67" i="14"/>
  <c r="AK51" i="14"/>
  <c r="AK35" i="14"/>
  <c r="AK19" i="14"/>
  <c r="AK93" i="14"/>
  <c r="AK85" i="14"/>
  <c r="AK72" i="14"/>
  <c r="AK56" i="14"/>
  <c r="AK40" i="14"/>
  <c r="AK24" i="14"/>
  <c r="AK69" i="14"/>
  <c r="AK53" i="14"/>
  <c r="AK37" i="14"/>
  <c r="AK21" i="14"/>
  <c r="AK58" i="14"/>
  <c r="AK42" i="14"/>
  <c r="AK92" i="14"/>
  <c r="AK32" i="14"/>
  <c r="AK16" i="14"/>
  <c r="AK90" i="14"/>
  <c r="AK74" i="14"/>
  <c r="AK8" i="14"/>
  <c r="AK7" i="14"/>
  <c r="AK66" i="14"/>
  <c r="AK26" i="14"/>
  <c r="AK54" i="14"/>
  <c r="AK50" i="14"/>
  <c r="AK64" i="14"/>
  <c r="AK48" i="14"/>
  <c r="AK88" i="14"/>
  <c r="AK61" i="14"/>
  <c r="AK82" i="14"/>
  <c r="AK81" i="14"/>
  <c r="AK30" i="14"/>
  <c r="AK65" i="14"/>
  <c r="AK49" i="14"/>
  <c r="AK33" i="14"/>
  <c r="AK71" i="14"/>
  <c r="AK55" i="14"/>
  <c r="AK39" i="14"/>
  <c r="AK23" i="14"/>
  <c r="AK5" i="14"/>
  <c r="AK79" i="14"/>
  <c r="AK84" i="14"/>
  <c r="AK60" i="14"/>
  <c r="AK44" i="14"/>
  <c r="AK28" i="14"/>
  <c r="AK12" i="14"/>
  <c r="AK73" i="14"/>
  <c r="AK57" i="14"/>
  <c r="AK41" i="14"/>
  <c r="AK25" i="14"/>
  <c r="AK77" i="14"/>
  <c r="AK38" i="14"/>
  <c r="AK14" i="14"/>
  <c r="AK62" i="14"/>
  <c r="AK10" i="14"/>
  <c r="AK13" i="14"/>
  <c r="AK80" i="14"/>
  <c r="AK70" i="14"/>
  <c r="AK52" i="14"/>
  <c r="AK20" i="14"/>
  <c r="AK78" i="14"/>
  <c r="AI301" i="14"/>
  <c r="AH378" i="14"/>
  <c r="AH348" i="14"/>
  <c r="AH343" i="14"/>
  <c r="AH369" i="14"/>
  <c r="AH325" i="14"/>
  <c r="AH352" i="14"/>
  <c r="AH344" i="14"/>
  <c r="AH311" i="14"/>
  <c r="AH309" i="14"/>
  <c r="AH363" i="14"/>
  <c r="AH326" i="14"/>
  <c r="AH314" i="14"/>
  <c r="AH329" i="14"/>
  <c r="AH304" i="14"/>
  <c r="AH305" i="14"/>
  <c r="AH391" i="14"/>
  <c r="AH383" i="14"/>
  <c r="AH385" i="14"/>
  <c r="AH335" i="14"/>
  <c r="AH327" i="14"/>
  <c r="AH355" i="14"/>
  <c r="AH388" i="14"/>
  <c r="AH353" i="14"/>
  <c r="AH317" i="14"/>
  <c r="AH390" i="14"/>
  <c r="AH307" i="14"/>
  <c r="AH347" i="14"/>
  <c r="AH362" i="14"/>
  <c r="AH313" i="14"/>
  <c r="AH365" i="14"/>
  <c r="AH393" i="14"/>
  <c r="AH361" i="14"/>
  <c r="AH315" i="14"/>
  <c r="AH341" i="14"/>
  <c r="AH333" i="14"/>
  <c r="AH312" i="14"/>
  <c r="AH389" i="14"/>
  <c r="AH381" i="14"/>
  <c r="AH376" i="14"/>
  <c r="AH368" i="14"/>
  <c r="AH357" i="14"/>
  <c r="AH354" i="14"/>
  <c r="AH342" i="14"/>
  <c r="AH392" i="14"/>
  <c r="AH384" i="14"/>
  <c r="AH358" i="14"/>
  <c r="AH372" i="14"/>
  <c r="AH377" i="14"/>
  <c r="AH380" i="14"/>
  <c r="AH310" i="14"/>
  <c r="AH371" i="14"/>
  <c r="AH324" i="14"/>
  <c r="AH316" i="14"/>
  <c r="AH308" i="14"/>
  <c r="AH351" i="14"/>
  <c r="AH336" i="14"/>
  <c r="AH332" i="14"/>
  <c r="AH328" i="14"/>
  <c r="AH366" i="14"/>
  <c r="AH373" i="14"/>
  <c r="AH323" i="14"/>
  <c r="AH320" i="14"/>
  <c r="AH331" i="14"/>
  <c r="AH339" i="14"/>
  <c r="AH364" i="14"/>
  <c r="AH375" i="14"/>
  <c r="AH319" i="14"/>
  <c r="AH346" i="14"/>
  <c r="AH318" i="14"/>
  <c r="AH370" i="14"/>
  <c r="AH387" i="14"/>
  <c r="AH360" i="14"/>
  <c r="AH338" i="14"/>
  <c r="AH350" i="14"/>
  <c r="AH337" i="14"/>
  <c r="AH359" i="14"/>
  <c r="AH374" i="14"/>
  <c r="AH356" i="14"/>
  <c r="AH367" i="14"/>
  <c r="AH386" i="14"/>
  <c r="AH340" i="14"/>
  <c r="AH330" i="14"/>
  <c r="AH334" i="14"/>
  <c r="AH321" i="14"/>
  <c r="AH345" i="14"/>
  <c r="AH322" i="14"/>
  <c r="AH349" i="14"/>
  <c r="AH382" i="14"/>
  <c r="AH379" i="14"/>
  <c r="AH306" i="14"/>
  <c r="AI203" i="14" l="1"/>
  <c r="AI202" i="14"/>
  <c r="AI103" i="14"/>
  <c r="AI102" i="14"/>
  <c r="AI403" i="14"/>
  <c r="AI402" i="14"/>
  <c r="AI302" i="14"/>
  <c r="AI303" i="14"/>
  <c r="AI502" i="14"/>
  <c r="AI503" i="14"/>
  <c r="AL2" i="14"/>
  <c r="AL3" i="14"/>
  <c r="AM1" i="14"/>
  <c r="AL78" i="14"/>
  <c r="AL87" i="14"/>
  <c r="AL9" i="14"/>
  <c r="AL27" i="14"/>
  <c r="AL46" i="14"/>
  <c r="AL22" i="14"/>
  <c r="AL58" i="14"/>
  <c r="AL31" i="14"/>
  <c r="AL39" i="14"/>
  <c r="AL10" i="14"/>
  <c r="AL67" i="14"/>
  <c r="AL54" i="14"/>
  <c r="AL53" i="14"/>
  <c r="AL37" i="14"/>
  <c r="AL21" i="14"/>
  <c r="AL62" i="14"/>
  <c r="AL6" i="14"/>
  <c r="AL38" i="14"/>
  <c r="AL23" i="14"/>
  <c r="AL11" i="14"/>
  <c r="AL71" i="14"/>
  <c r="AL59" i="14"/>
  <c r="AL5" i="14"/>
  <c r="AL85" i="14"/>
  <c r="AL68" i="14"/>
  <c r="AL52" i="14"/>
  <c r="AL36" i="14"/>
  <c r="AL20" i="14"/>
  <c r="AL57" i="14"/>
  <c r="AL41" i="14"/>
  <c r="AL25" i="14"/>
  <c r="AL77" i="14"/>
  <c r="AL18" i="14"/>
  <c r="AL30" i="14"/>
  <c r="AL47" i="14"/>
  <c r="AL79" i="14"/>
  <c r="AL72" i="14"/>
  <c r="AL56" i="14"/>
  <c r="AL40" i="14"/>
  <c r="AL24" i="14"/>
  <c r="AL88" i="14"/>
  <c r="AL61" i="14"/>
  <c r="AL45" i="14"/>
  <c r="AL29" i="14"/>
  <c r="AL13" i="14"/>
  <c r="AL66" i="14"/>
  <c r="AL86" i="14"/>
  <c r="AL80" i="14"/>
  <c r="AL34" i="14"/>
  <c r="AL51" i="14"/>
  <c r="AL64" i="14"/>
  <c r="AL48" i="14"/>
  <c r="AL32" i="14"/>
  <c r="AL16" i="14"/>
  <c r="AL69" i="14"/>
  <c r="AL82" i="14"/>
  <c r="AL43" i="14"/>
  <c r="AL83" i="14"/>
  <c r="AL81" i="14"/>
  <c r="AL73" i="14"/>
  <c r="AL7" i="14"/>
  <c r="AL90" i="14"/>
  <c r="AL8" i="14"/>
  <c r="AL14" i="14"/>
  <c r="AL63" i="14"/>
  <c r="AL19" i="14"/>
  <c r="AL35" i="14"/>
  <c r="AL50" i="14"/>
  <c r="AL92" i="14"/>
  <c r="AL74" i="14"/>
  <c r="AL60" i="14"/>
  <c r="AL44" i="14"/>
  <c r="AL28" i="14"/>
  <c r="AL12" i="14"/>
  <c r="AL65" i="14"/>
  <c r="AL49" i="14"/>
  <c r="AL33" i="14"/>
  <c r="AL17" i="14"/>
  <c r="AL76" i="14"/>
  <c r="AL15" i="14"/>
  <c r="AL26" i="14"/>
  <c r="AL91" i="14"/>
  <c r="AL42" i="14"/>
  <c r="AL4" i="14"/>
  <c r="AL93" i="14"/>
  <c r="AL75" i="14"/>
  <c r="AL84" i="14"/>
  <c r="AL89" i="14"/>
  <c r="AL70" i="14"/>
  <c r="AL55" i="14"/>
  <c r="AJ201" i="14"/>
  <c r="AI233" i="14"/>
  <c r="AI252" i="14"/>
  <c r="AI231" i="14"/>
  <c r="AI250" i="14"/>
  <c r="AI269" i="14"/>
  <c r="AI205" i="14"/>
  <c r="AI232" i="14"/>
  <c r="AI272" i="14"/>
  <c r="AI278" i="14"/>
  <c r="AI273" i="14"/>
  <c r="AI209" i="14"/>
  <c r="AI292" i="14"/>
  <c r="AI249" i="14"/>
  <c r="AI268" i="14"/>
  <c r="AI204" i="14"/>
  <c r="AI247" i="14"/>
  <c r="AI244" i="14"/>
  <c r="AI239" i="14"/>
  <c r="AI282" i="14"/>
  <c r="AI264" i="14"/>
  <c r="AI288" i="14"/>
  <c r="AI265" i="14"/>
  <c r="AI217" i="14"/>
  <c r="AI220" i="14"/>
  <c r="AI223" i="14"/>
  <c r="AI270" i="14"/>
  <c r="AI262" i="14"/>
  <c r="AI235" i="14"/>
  <c r="AI284" i="14"/>
  <c r="AI236" i="14"/>
  <c r="AI279" i="14"/>
  <c r="AI263" i="14"/>
  <c r="AI207" i="14"/>
  <c r="AI226" i="14"/>
  <c r="AI218" i="14"/>
  <c r="AI210" i="14"/>
  <c r="AI211" i="14"/>
  <c r="AI257" i="14"/>
  <c r="AI266" i="14"/>
  <c r="AI258" i="14"/>
  <c r="AI242" i="14"/>
  <c r="AI234" i="14"/>
  <c r="AI291" i="14"/>
  <c r="AI251" i="14"/>
  <c r="AI222" i="14"/>
  <c r="AI224" i="14"/>
  <c r="AI254" i="14"/>
  <c r="AI227" i="14"/>
  <c r="AI230" i="14"/>
  <c r="AI280" i="14"/>
  <c r="AI276" i="14"/>
  <c r="AI290" i="14"/>
  <c r="AI221" i="14"/>
  <c r="AI213" i="14"/>
  <c r="AI219" i="14"/>
  <c r="AI256" i="14"/>
  <c r="AI243" i="14"/>
  <c r="AI208" i="14"/>
  <c r="AI246" i="14"/>
  <c r="AI248" i="14"/>
  <c r="AI259" i="14"/>
  <c r="AI275" i="14"/>
  <c r="AI240" i="14"/>
  <c r="AI277" i="14"/>
  <c r="AI229" i="14"/>
  <c r="AI214" i="14"/>
  <c r="AI261" i="14"/>
  <c r="AI206" i="14"/>
  <c r="AI228" i="14"/>
  <c r="AI293" i="14"/>
  <c r="AI216" i="14"/>
  <c r="AI289" i="14"/>
  <c r="AI281" i="14"/>
  <c r="AI225" i="14"/>
  <c r="AI271" i="14"/>
  <c r="AI237" i="14"/>
  <c r="AI286" i="14"/>
  <c r="AI212" i="14"/>
  <c r="AI287" i="14"/>
  <c r="AI285" i="14"/>
  <c r="AI253" i="14"/>
  <c r="AI245" i="14"/>
  <c r="AI238" i="14"/>
  <c r="AI267" i="14"/>
  <c r="AI255" i="14"/>
  <c r="AI241" i="14"/>
  <c r="AI260" i="14"/>
  <c r="AI215" i="14"/>
  <c r="AI274" i="14"/>
  <c r="AI283" i="14"/>
  <c r="AJ501" i="14"/>
  <c r="AI587" i="14"/>
  <c r="AI523" i="14"/>
  <c r="AI550" i="14"/>
  <c r="AI561" i="14"/>
  <c r="AI548" i="14"/>
  <c r="AI582" i="14"/>
  <c r="AI513" i="14"/>
  <c r="AI592" i="14"/>
  <c r="AI528" i="14"/>
  <c r="AI506" i="14"/>
  <c r="AI517" i="14"/>
  <c r="AI568" i="14"/>
  <c r="AI586" i="14"/>
  <c r="AI526" i="14"/>
  <c r="AI563" i="14"/>
  <c r="AI537" i="14"/>
  <c r="AI524" i="14"/>
  <c r="AI590" i="14"/>
  <c r="AI543" i="14"/>
  <c r="AI546" i="14"/>
  <c r="AI593" i="14"/>
  <c r="AI560" i="14"/>
  <c r="AI533" i="14"/>
  <c r="AI514" i="14"/>
  <c r="AI516" i="14"/>
  <c r="AI539" i="14"/>
  <c r="AI588" i="14"/>
  <c r="AI519" i="14"/>
  <c r="AI591" i="14"/>
  <c r="AI538" i="14"/>
  <c r="AI584" i="14"/>
  <c r="AI515" i="14"/>
  <c r="AI579" i="14"/>
  <c r="AI564" i="14"/>
  <c r="AI570" i="14"/>
  <c r="AI577" i="14"/>
  <c r="AI542" i="14"/>
  <c r="AI553" i="14"/>
  <c r="AI540" i="14"/>
  <c r="AI559" i="14"/>
  <c r="AI525" i="14"/>
  <c r="AI512" i="14"/>
  <c r="AI557" i="14"/>
  <c r="AI549" i="14"/>
  <c r="AI530" i="14"/>
  <c r="AI518" i="14"/>
  <c r="AI552" i="14"/>
  <c r="AI504" i="14"/>
  <c r="AI565" i="14"/>
  <c r="AI555" i="14"/>
  <c r="AI569" i="14"/>
  <c r="AI578" i="14"/>
  <c r="AI574" i="14"/>
  <c r="AI529" i="14"/>
  <c r="AI535" i="14"/>
  <c r="AI572" i="14"/>
  <c r="AI510" i="14"/>
  <c r="AI505" i="14"/>
  <c r="AI580" i="14"/>
  <c r="AI566" i="14"/>
  <c r="AI562" i="14"/>
  <c r="AI507" i="14"/>
  <c r="AI571" i="14"/>
  <c r="AI534" i="14"/>
  <c r="AI521" i="14"/>
  <c r="AI544" i="14"/>
  <c r="AI576" i="14"/>
  <c r="AI581" i="14"/>
  <c r="AI556" i="14"/>
  <c r="AI536" i="14"/>
  <c r="AI509" i="14"/>
  <c r="AI554" i="14"/>
  <c r="AI589" i="14"/>
  <c r="AI583" i="14"/>
  <c r="AI532" i="14"/>
  <c r="AI585" i="14"/>
  <c r="AI522" i="14"/>
  <c r="AI508" i="14"/>
  <c r="AI575" i="14"/>
  <c r="AI531" i="14"/>
  <c r="AI567" i="14"/>
  <c r="AI511" i="14"/>
  <c r="AI573" i="14"/>
  <c r="AI520" i="14"/>
  <c r="AI551" i="14"/>
  <c r="AI541" i="14"/>
  <c r="AI547" i="14"/>
  <c r="AI545" i="14"/>
  <c r="AI527" i="14"/>
  <c r="AI558" i="14"/>
  <c r="AJ301" i="14"/>
  <c r="AI354" i="14"/>
  <c r="AI376" i="14"/>
  <c r="AI353" i="14"/>
  <c r="AI317" i="14"/>
  <c r="AI344" i="14"/>
  <c r="AI383" i="14"/>
  <c r="AI309" i="14"/>
  <c r="AI324" i="14"/>
  <c r="AI316" i="14"/>
  <c r="AI342" i="14"/>
  <c r="AI346" i="14"/>
  <c r="AI336" i="14"/>
  <c r="AI328" i="14"/>
  <c r="AI308" i="14"/>
  <c r="AI385" i="14"/>
  <c r="AI314" i="14"/>
  <c r="AI348" i="14"/>
  <c r="AI349" i="14"/>
  <c r="AI345" i="14"/>
  <c r="AI305" i="14"/>
  <c r="AI392" i="14"/>
  <c r="AI384" i="14"/>
  <c r="AI371" i="14"/>
  <c r="AI380" i="14"/>
  <c r="AI387" i="14"/>
  <c r="AI379" i="14"/>
  <c r="AI367" i="14"/>
  <c r="AI352" i="14"/>
  <c r="AI364" i="14"/>
  <c r="AI359" i="14"/>
  <c r="AI307" i="14"/>
  <c r="AI306" i="14"/>
  <c r="AI318" i="14"/>
  <c r="AI366" i="14"/>
  <c r="AI375" i="14"/>
  <c r="AI319" i="14"/>
  <c r="AI311" i="14"/>
  <c r="AI377" i="14"/>
  <c r="AI334" i="14"/>
  <c r="AI373" i="14"/>
  <c r="AI365" i="14"/>
  <c r="AI390" i="14"/>
  <c r="AI382" i="14"/>
  <c r="AI374" i="14"/>
  <c r="AI343" i="14"/>
  <c r="AI335" i="14"/>
  <c r="AI327" i="14"/>
  <c r="AI356" i="14"/>
  <c r="AI370" i="14"/>
  <c r="AI389" i="14"/>
  <c r="AI372" i="14"/>
  <c r="AI341" i="14"/>
  <c r="AI333" i="14"/>
  <c r="AI363" i="14"/>
  <c r="AI351" i="14"/>
  <c r="AI331" i="14"/>
  <c r="AI332" i="14"/>
  <c r="AI393" i="14"/>
  <c r="AI358" i="14"/>
  <c r="AI381" i="14"/>
  <c r="AI325" i="14"/>
  <c r="AI368" i="14"/>
  <c r="AI321" i="14"/>
  <c r="AI386" i="14"/>
  <c r="AI362" i="14"/>
  <c r="AI357" i="14"/>
  <c r="AI388" i="14"/>
  <c r="AI350" i="14"/>
  <c r="AI391" i="14"/>
  <c r="AI361" i="14"/>
  <c r="AI329" i="14"/>
  <c r="AI338" i="14"/>
  <c r="AI369" i="14"/>
  <c r="AI339" i="14"/>
  <c r="AI337" i="14"/>
  <c r="AI326" i="14"/>
  <c r="AI340" i="14"/>
  <c r="AI304" i="14"/>
  <c r="AI330" i="14"/>
  <c r="AI355" i="14"/>
  <c r="AI320" i="14"/>
  <c r="AI323" i="14"/>
  <c r="AI360" i="14"/>
  <c r="AI313" i="14"/>
  <c r="AI322" i="14"/>
  <c r="AI378" i="14"/>
  <c r="AI310" i="14"/>
  <c r="AI347" i="14"/>
  <c r="AI315" i="14"/>
  <c r="AI312" i="14"/>
  <c r="AJ101" i="14"/>
  <c r="AI187" i="14"/>
  <c r="AI132" i="14"/>
  <c r="AI175" i="14"/>
  <c r="AI111" i="14"/>
  <c r="AI114" i="14"/>
  <c r="AI157" i="14"/>
  <c r="AI136" i="14"/>
  <c r="AI126" i="14"/>
  <c r="AI145" i="14"/>
  <c r="AI110" i="14"/>
  <c r="AI158" i="14"/>
  <c r="AI121" i="14"/>
  <c r="AI169" i="14"/>
  <c r="AI142" i="14"/>
  <c r="AI181" i="14"/>
  <c r="AI192" i="14"/>
  <c r="AI185" i="14"/>
  <c r="AI172" i="14"/>
  <c r="AI108" i="14"/>
  <c r="AI151" i="14"/>
  <c r="AI154" i="14"/>
  <c r="AI133" i="14"/>
  <c r="AI112" i="14"/>
  <c r="AI163" i="14"/>
  <c r="AI150" i="14"/>
  <c r="AI118" i="14"/>
  <c r="AI147" i="14"/>
  <c r="AI148" i="14"/>
  <c r="AI186" i="14"/>
  <c r="AI127" i="14"/>
  <c r="AI130" i="14"/>
  <c r="AI180" i="14"/>
  <c r="AI173" i="14"/>
  <c r="AI109" i="14"/>
  <c r="AI152" i="14"/>
  <c r="AI155" i="14"/>
  <c r="AI131" i="14"/>
  <c r="AI179" i="14"/>
  <c r="AI190" i="14"/>
  <c r="AI124" i="14"/>
  <c r="AI167" i="14"/>
  <c r="AI170" i="14"/>
  <c r="AI106" i="14"/>
  <c r="AI149" i="14"/>
  <c r="AI128" i="14"/>
  <c r="AI166" i="14"/>
  <c r="AI129" i="14"/>
  <c r="AI161" i="14"/>
  <c r="AI115" i="14"/>
  <c r="AI184" i="14"/>
  <c r="AI177" i="14"/>
  <c r="AI164" i="14"/>
  <c r="AI143" i="14"/>
  <c r="AI146" i="14"/>
  <c r="AI125" i="14"/>
  <c r="AI168" i="14"/>
  <c r="AI104" i="14"/>
  <c r="AI123" i="14"/>
  <c r="AI113" i="14"/>
  <c r="AI134" i="14"/>
  <c r="AI171" i="14"/>
  <c r="AI105" i="14"/>
  <c r="AI156" i="14"/>
  <c r="AI120" i="14"/>
  <c r="AI189" i="14"/>
  <c r="AI178" i="14"/>
  <c r="AI165" i="14"/>
  <c r="AI183" i="14"/>
  <c r="AI153" i="14"/>
  <c r="AI191" i="14"/>
  <c r="AI119" i="14"/>
  <c r="AI122" i="14"/>
  <c r="AI141" i="14"/>
  <c r="AI174" i="14"/>
  <c r="AI117" i="14"/>
  <c r="AI160" i="14"/>
  <c r="AI139" i="14"/>
  <c r="AI176" i="14"/>
  <c r="AI182" i="14"/>
  <c r="AI140" i="14"/>
  <c r="AI188" i="14"/>
  <c r="AI116" i="14"/>
  <c r="AI159" i="14"/>
  <c r="AI135" i="14"/>
  <c r="AI193" i="14"/>
  <c r="AI137" i="14"/>
  <c r="AI144" i="14"/>
  <c r="AI162" i="14"/>
  <c r="AI138" i="14"/>
  <c r="AI107" i="14"/>
  <c r="AJ401" i="14"/>
  <c r="AI436" i="14"/>
  <c r="AI479" i="14"/>
  <c r="AI431" i="14"/>
  <c r="AI458" i="14"/>
  <c r="AI424" i="14"/>
  <c r="AI409" i="14"/>
  <c r="AI457" i="14"/>
  <c r="AI460" i="14"/>
  <c r="AI473" i="14"/>
  <c r="AI450" i="14"/>
  <c r="AI442" i="14"/>
  <c r="AI484" i="14"/>
  <c r="AI470" i="14"/>
  <c r="AI456" i="14"/>
  <c r="AI448" i="14"/>
  <c r="AI489" i="14"/>
  <c r="AI407" i="14"/>
  <c r="AI451" i="14"/>
  <c r="AI417" i="14"/>
  <c r="AI413" i="14"/>
  <c r="AI478" i="14"/>
  <c r="AI462" i="14"/>
  <c r="AI486" i="14"/>
  <c r="AI477" i="14"/>
  <c r="AI466" i="14"/>
  <c r="AI480" i="14"/>
  <c r="AI491" i="14"/>
  <c r="AI483" i="14"/>
  <c r="AI429" i="14"/>
  <c r="AI438" i="14"/>
  <c r="AI487" i="14"/>
  <c r="AI468" i="14"/>
  <c r="AI406" i="14"/>
  <c r="AI441" i="14"/>
  <c r="AI464" i="14"/>
  <c r="AI452" i="14"/>
  <c r="AI444" i="14"/>
  <c r="AI428" i="14"/>
  <c r="AI420" i="14"/>
  <c r="AI426" i="14"/>
  <c r="AI474" i="14"/>
  <c r="AI485" i="14"/>
  <c r="AI488" i="14"/>
  <c r="AI459" i="14"/>
  <c r="AI418" i="14"/>
  <c r="AI454" i="14"/>
  <c r="AI412" i="14"/>
  <c r="AI404" i="14"/>
  <c r="AI475" i="14"/>
  <c r="AI423" i="14"/>
  <c r="AI482" i="14"/>
  <c r="AI493" i="14"/>
  <c r="AI463" i="14"/>
  <c r="AI447" i="14"/>
  <c r="AI439" i="14"/>
  <c r="AI461" i="14"/>
  <c r="AI421" i="14"/>
  <c r="AI471" i="14"/>
  <c r="AI432" i="14"/>
  <c r="AI422" i="14"/>
  <c r="AI405" i="14"/>
  <c r="AI443" i="14"/>
  <c r="AI415" i="14"/>
  <c r="AI435" i="14"/>
  <c r="AI440" i="14"/>
  <c r="AI427" i="14"/>
  <c r="AI492" i="14"/>
  <c r="AI481" i="14"/>
  <c r="AI476" i="14"/>
  <c r="AI455" i="14"/>
  <c r="AI472" i="14"/>
  <c r="AI453" i="14"/>
  <c r="AI419" i="14"/>
  <c r="AI465" i="14"/>
  <c r="AI490" i="14"/>
  <c r="AI410" i="14"/>
  <c r="AI467" i="14"/>
  <c r="AI445" i="14"/>
  <c r="AI408" i="14"/>
  <c r="AI430" i="14"/>
  <c r="AI449" i="14"/>
  <c r="AI434" i="14"/>
  <c r="AI425" i="14"/>
  <c r="AI446" i="14"/>
  <c r="AI414" i="14"/>
  <c r="AI437" i="14"/>
  <c r="AI433" i="14"/>
  <c r="AI416" i="14"/>
  <c r="AI469" i="14"/>
  <c r="AI411" i="14"/>
  <c r="AJ202" i="14" l="1"/>
  <c r="AJ203" i="14"/>
  <c r="AJ302" i="14"/>
  <c r="AJ303" i="14"/>
  <c r="AM3" i="14"/>
  <c r="AM2" i="14"/>
  <c r="AJ403" i="14"/>
  <c r="AJ402" i="14"/>
  <c r="AJ502" i="14"/>
  <c r="AJ503" i="14"/>
  <c r="AJ103" i="14"/>
  <c r="AJ102" i="14"/>
  <c r="AK201" i="14"/>
  <c r="AJ252" i="14"/>
  <c r="AJ271" i="14"/>
  <c r="AJ207" i="14"/>
  <c r="AJ250" i="14"/>
  <c r="AJ269" i="14"/>
  <c r="AJ205" i="14"/>
  <c r="AJ288" i="14"/>
  <c r="AJ224" i="14"/>
  <c r="AJ286" i="14"/>
  <c r="AJ230" i="14"/>
  <c r="AJ211" i="14"/>
  <c r="AJ257" i="14"/>
  <c r="AJ292" i="14"/>
  <c r="AJ228" i="14"/>
  <c r="AJ247" i="14"/>
  <c r="AJ268" i="14"/>
  <c r="AJ204" i="14"/>
  <c r="AJ287" i="14"/>
  <c r="AJ223" i="14"/>
  <c r="AJ266" i="14"/>
  <c r="AJ285" i="14"/>
  <c r="AJ284" i="14"/>
  <c r="AJ242" i="14"/>
  <c r="AJ227" i="14"/>
  <c r="AJ236" i="14"/>
  <c r="AJ221" i="14"/>
  <c r="AJ213" i="14"/>
  <c r="AJ241" i="14"/>
  <c r="AJ220" i="14"/>
  <c r="AJ255" i="14"/>
  <c r="AJ282" i="14"/>
  <c r="AJ226" i="14"/>
  <c r="AJ261" i="14"/>
  <c r="AJ245" i="14"/>
  <c r="AJ237" i="14"/>
  <c r="AJ229" i="14"/>
  <c r="AJ217" i="14"/>
  <c r="AJ209" i="14"/>
  <c r="AJ219" i="14"/>
  <c r="AJ276" i="14"/>
  <c r="AJ239" i="14"/>
  <c r="AJ210" i="14"/>
  <c r="AJ253" i="14"/>
  <c r="AJ216" i="14"/>
  <c r="AJ214" i="14"/>
  <c r="AJ206" i="14"/>
  <c r="AJ246" i="14"/>
  <c r="AJ278" i="14"/>
  <c r="AJ249" i="14"/>
  <c r="AJ260" i="14"/>
  <c r="AJ240" i="14"/>
  <c r="AJ232" i="14"/>
  <c r="AJ208" i="14"/>
  <c r="AJ283" i="14"/>
  <c r="AJ275" i="14"/>
  <c r="AJ254" i="14"/>
  <c r="AJ267" i="14"/>
  <c r="AJ289" i="14"/>
  <c r="AJ270" i="14"/>
  <c r="AJ212" i="14"/>
  <c r="AJ256" i="14"/>
  <c r="AJ281" i="14"/>
  <c r="AJ243" i="14"/>
  <c r="AJ225" i="14"/>
  <c r="AJ265" i="14"/>
  <c r="AJ231" i="14"/>
  <c r="AJ215" i="14"/>
  <c r="AJ248" i="14"/>
  <c r="AJ262" i="14"/>
  <c r="AJ273" i="14"/>
  <c r="AJ259" i="14"/>
  <c r="AJ264" i="14"/>
  <c r="AJ290" i="14"/>
  <c r="AJ280" i="14"/>
  <c r="AJ222" i="14"/>
  <c r="AJ291" i="14"/>
  <c r="AJ274" i="14"/>
  <c r="AJ258" i="14"/>
  <c r="AJ293" i="14"/>
  <c r="AJ244" i="14"/>
  <c r="AJ279" i="14"/>
  <c r="AJ263" i="14"/>
  <c r="AJ272" i="14"/>
  <c r="AJ251" i="14"/>
  <c r="AJ233" i="14"/>
  <c r="AJ234" i="14"/>
  <c r="AJ218" i="14"/>
  <c r="AJ277" i="14"/>
  <c r="AJ235" i="14"/>
  <c r="AJ238" i="14"/>
  <c r="AK101" i="14"/>
  <c r="AJ151" i="14"/>
  <c r="AJ130" i="14"/>
  <c r="AJ133" i="14"/>
  <c r="AJ112" i="14"/>
  <c r="AJ155" i="14"/>
  <c r="AJ145" i="14"/>
  <c r="AJ129" i="14"/>
  <c r="AJ142" i="14"/>
  <c r="AJ161" i="14"/>
  <c r="AJ182" i="14"/>
  <c r="AJ193" i="14"/>
  <c r="AJ186" i="14"/>
  <c r="AJ127" i="14"/>
  <c r="AJ170" i="14"/>
  <c r="AJ106" i="14"/>
  <c r="AJ173" i="14"/>
  <c r="AJ109" i="14"/>
  <c r="AJ152" i="14"/>
  <c r="AJ131" i="14"/>
  <c r="AJ137" i="14"/>
  <c r="AJ113" i="14"/>
  <c r="AJ116" i="14"/>
  <c r="AJ176" i="14"/>
  <c r="AJ187" i="14"/>
  <c r="AJ180" i="14"/>
  <c r="AJ167" i="14"/>
  <c r="AJ146" i="14"/>
  <c r="AJ149" i="14"/>
  <c r="AJ128" i="14"/>
  <c r="AJ171" i="14"/>
  <c r="AJ107" i="14"/>
  <c r="AJ166" i="14"/>
  <c r="AJ148" i="14"/>
  <c r="AJ134" i="14"/>
  <c r="AJ143" i="14"/>
  <c r="AJ178" i="14"/>
  <c r="AJ122" i="14"/>
  <c r="AJ125" i="14"/>
  <c r="AJ168" i="14"/>
  <c r="AJ104" i="14"/>
  <c r="AJ181" i="14"/>
  <c r="AJ147" i="14"/>
  <c r="AJ118" i="14"/>
  <c r="AJ174" i="14"/>
  <c r="AJ150" i="14"/>
  <c r="AJ153" i="14"/>
  <c r="AJ124" i="14"/>
  <c r="AJ192" i="14"/>
  <c r="AJ185" i="14"/>
  <c r="AJ119" i="14"/>
  <c r="AJ162" i="14"/>
  <c r="AJ165" i="14"/>
  <c r="AJ144" i="14"/>
  <c r="AJ123" i="14"/>
  <c r="AJ110" i="14"/>
  <c r="AJ121" i="14"/>
  <c r="AJ126" i="14"/>
  <c r="AJ115" i="14"/>
  <c r="AJ140" i="14"/>
  <c r="AJ184" i="14"/>
  <c r="AJ138" i="14"/>
  <c r="AJ141" i="14"/>
  <c r="AJ160" i="14"/>
  <c r="AJ183" i="14"/>
  <c r="AJ190" i="14"/>
  <c r="AJ114" i="14"/>
  <c r="AJ117" i="14"/>
  <c r="AJ136" i="14"/>
  <c r="AJ156" i="14"/>
  <c r="AJ158" i="14"/>
  <c r="AJ132" i="14"/>
  <c r="AJ159" i="14"/>
  <c r="AJ177" i="14"/>
  <c r="AJ135" i="14"/>
  <c r="AJ169" i="14"/>
  <c r="AJ164" i="14"/>
  <c r="AJ175" i="14"/>
  <c r="AJ191" i="14"/>
  <c r="AJ139" i="14"/>
  <c r="AJ188" i="14"/>
  <c r="AJ154" i="14"/>
  <c r="AJ179" i="14"/>
  <c r="AJ157" i="14"/>
  <c r="AJ163" i="14"/>
  <c r="AJ189" i="14"/>
  <c r="AJ172" i="14"/>
  <c r="AJ111" i="14"/>
  <c r="AJ108" i="14"/>
  <c r="AJ105" i="14"/>
  <c r="AJ120" i="14"/>
  <c r="AK501" i="14"/>
  <c r="AJ584" i="14"/>
  <c r="AJ585" i="14"/>
  <c r="AJ542" i="14"/>
  <c r="AJ588" i="14"/>
  <c r="AJ572" i="14"/>
  <c r="AJ522" i="14"/>
  <c r="AJ547" i="14"/>
  <c r="AJ528" i="14"/>
  <c r="AJ539" i="14"/>
  <c r="AJ521" i="14"/>
  <c r="AJ518" i="14"/>
  <c r="AJ504" i="14"/>
  <c r="AJ555" i="14"/>
  <c r="AJ515" i="14"/>
  <c r="AJ523" i="14"/>
  <c r="AJ582" i="14"/>
  <c r="AJ567" i="14"/>
  <c r="AJ583" i="14"/>
  <c r="AJ578" i="14"/>
  <c r="AJ545" i="14"/>
  <c r="AJ556" i="14"/>
  <c r="AJ543" i="14"/>
  <c r="AJ562" i="14"/>
  <c r="AJ510" i="14"/>
  <c r="AJ564" i="14"/>
  <c r="AJ541" i="14"/>
  <c r="AJ591" i="14"/>
  <c r="AJ568" i="14"/>
  <c r="AJ558" i="14"/>
  <c r="AJ575" i="14"/>
  <c r="AJ532" i="14"/>
  <c r="AJ579" i="14"/>
  <c r="AJ538" i="14"/>
  <c r="AJ505" i="14"/>
  <c r="AJ508" i="14"/>
  <c r="AJ571" i="14"/>
  <c r="AJ520" i="14"/>
  <c r="AJ507" i="14"/>
  <c r="AJ577" i="14"/>
  <c r="AJ587" i="14"/>
  <c r="AJ569" i="14"/>
  <c r="AJ534" i="14"/>
  <c r="AJ561" i="14"/>
  <c r="AJ559" i="14"/>
  <c r="AJ514" i="14"/>
  <c r="AJ566" i="14"/>
  <c r="AJ525" i="14"/>
  <c r="AJ544" i="14"/>
  <c r="AJ516" i="14"/>
  <c r="AJ574" i="14"/>
  <c r="AJ563" i="14"/>
  <c r="AJ537" i="14"/>
  <c r="AJ548" i="14"/>
  <c r="AJ573" i="14"/>
  <c r="AJ535" i="14"/>
  <c r="AJ554" i="14"/>
  <c r="AJ586" i="14"/>
  <c r="AJ513" i="14"/>
  <c r="AJ565" i="14"/>
  <c r="AJ529" i="14"/>
  <c r="AJ511" i="14"/>
  <c r="AJ533" i="14"/>
  <c r="AJ551" i="14"/>
  <c r="AJ550" i="14"/>
  <c r="AJ527" i="14"/>
  <c r="AJ530" i="14"/>
  <c r="AJ549" i="14"/>
  <c r="AJ526" i="14"/>
  <c r="AJ524" i="14"/>
  <c r="AJ557" i="14"/>
  <c r="AJ593" i="14"/>
  <c r="AJ576" i="14"/>
  <c r="AJ536" i="14"/>
  <c r="AJ506" i="14"/>
  <c r="AJ531" i="14"/>
  <c r="AJ552" i="14"/>
  <c r="AJ512" i="14"/>
  <c r="AJ540" i="14"/>
  <c r="AJ589" i="14"/>
  <c r="AJ553" i="14"/>
  <c r="AJ546" i="14"/>
  <c r="AJ560" i="14"/>
  <c r="AJ517" i="14"/>
  <c r="AJ592" i="14"/>
  <c r="AJ590" i="14"/>
  <c r="AJ580" i="14"/>
  <c r="AJ519" i="14"/>
  <c r="AJ570" i="14"/>
  <c r="AJ581" i="14"/>
  <c r="AJ509" i="14"/>
  <c r="AN1" i="14"/>
  <c r="AM79" i="14"/>
  <c r="AM90" i="14"/>
  <c r="AM8" i="14"/>
  <c r="AM82" i="14"/>
  <c r="AM59" i="14"/>
  <c r="AM43" i="14"/>
  <c r="AM68" i="14"/>
  <c r="AM52" i="14"/>
  <c r="AM36" i="14"/>
  <c r="AM20" i="14"/>
  <c r="AM41" i="14"/>
  <c r="AM25" i="14"/>
  <c r="AM54" i="14"/>
  <c r="AM22" i="14"/>
  <c r="AM6" i="14"/>
  <c r="AM27" i="14"/>
  <c r="AM9" i="14"/>
  <c r="AM31" i="14"/>
  <c r="AM4" i="14"/>
  <c r="AM67" i="14"/>
  <c r="AM23" i="14"/>
  <c r="AM72" i="14"/>
  <c r="AM56" i="14"/>
  <c r="AM40" i="14"/>
  <c r="AM24" i="14"/>
  <c r="AM45" i="14"/>
  <c r="AM29" i="14"/>
  <c r="AM39" i="14"/>
  <c r="AM63" i="14"/>
  <c r="AM35" i="14"/>
  <c r="AM74" i="14"/>
  <c r="AM60" i="14"/>
  <c r="AM44" i="14"/>
  <c r="AM28" i="14"/>
  <c r="AM12" i="14"/>
  <c r="AM65" i="14"/>
  <c r="AM49" i="14"/>
  <c r="AM33" i="14"/>
  <c r="AM17" i="14"/>
  <c r="AM92" i="14"/>
  <c r="AM62" i="14"/>
  <c r="AM46" i="14"/>
  <c r="AM30" i="14"/>
  <c r="AM14" i="14"/>
  <c r="AM5" i="14"/>
  <c r="AM47" i="14"/>
  <c r="AM11" i="14"/>
  <c r="AM89" i="14"/>
  <c r="AM7" i="14"/>
  <c r="AM70" i="14"/>
  <c r="AM38" i="14"/>
  <c r="AM86" i="14"/>
  <c r="AM81" i="14"/>
  <c r="AM13" i="14"/>
  <c r="AM26" i="14"/>
  <c r="AM15" i="14"/>
  <c r="AM83" i="14"/>
  <c r="AM84" i="14"/>
  <c r="AM93" i="14"/>
  <c r="AM76" i="14"/>
  <c r="AM85" i="14"/>
  <c r="AM71" i="14"/>
  <c r="AM55" i="14"/>
  <c r="AM73" i="14"/>
  <c r="AM57" i="14"/>
  <c r="AM80" i="14"/>
  <c r="AM91" i="14"/>
  <c r="AM75" i="14"/>
  <c r="AM88" i="14"/>
  <c r="AM58" i="14"/>
  <c r="AM10" i="14"/>
  <c r="AM64" i="14"/>
  <c r="AM48" i="14"/>
  <c r="AM32" i="14"/>
  <c r="AM16" i="14"/>
  <c r="AM69" i="14"/>
  <c r="AM53" i="14"/>
  <c r="AM37" i="14"/>
  <c r="AM21" i="14"/>
  <c r="AM77" i="14"/>
  <c r="AM66" i="14"/>
  <c r="AM50" i="14"/>
  <c r="AM34" i="14"/>
  <c r="AM18" i="14"/>
  <c r="AM51" i="14"/>
  <c r="AM78" i="14"/>
  <c r="AM61" i="14"/>
  <c r="AM42" i="14"/>
  <c r="AM19" i="14"/>
  <c r="AM87" i="14"/>
  <c r="AK401" i="14"/>
  <c r="AJ478" i="14"/>
  <c r="AJ462" i="14"/>
  <c r="AJ455" i="14"/>
  <c r="AJ450" i="14"/>
  <c r="AJ471" i="14"/>
  <c r="AJ432" i="14"/>
  <c r="AJ443" i="14"/>
  <c r="AJ489" i="14"/>
  <c r="AJ481" i="14"/>
  <c r="AJ461" i="14"/>
  <c r="AJ430" i="14"/>
  <c r="AJ454" i="14"/>
  <c r="AJ467" i="14"/>
  <c r="AJ483" i="14"/>
  <c r="AJ474" i="14"/>
  <c r="AJ447" i="14"/>
  <c r="AJ431" i="14"/>
  <c r="AJ423" i="14"/>
  <c r="AJ415" i="14"/>
  <c r="AJ484" i="14"/>
  <c r="AJ472" i="14"/>
  <c r="AJ470" i="14"/>
  <c r="AJ440" i="14"/>
  <c r="AJ427" i="14"/>
  <c r="AJ449" i="14"/>
  <c r="AJ405" i="14"/>
  <c r="AJ433" i="14"/>
  <c r="AJ452" i="14"/>
  <c r="AJ466" i="14"/>
  <c r="AJ438" i="14"/>
  <c r="AJ479" i="14"/>
  <c r="AJ426" i="14"/>
  <c r="AJ437" i="14"/>
  <c r="AJ448" i="14"/>
  <c r="AJ463" i="14"/>
  <c r="AJ439" i="14"/>
  <c r="AJ473" i="14"/>
  <c r="AJ453" i="14"/>
  <c r="AJ421" i="14"/>
  <c r="AJ451" i="14"/>
  <c r="AJ420" i="14"/>
  <c r="AJ409" i="14"/>
  <c r="AJ410" i="14"/>
  <c r="AJ475" i="14"/>
  <c r="AJ482" i="14"/>
  <c r="AJ458" i="14"/>
  <c r="AJ434" i="14"/>
  <c r="AJ444" i="14"/>
  <c r="AJ493" i="14"/>
  <c r="AJ416" i="14"/>
  <c r="AJ469" i="14"/>
  <c r="AJ486" i="14"/>
  <c r="AJ435" i="14"/>
  <c r="AJ460" i="14"/>
  <c r="AJ477" i="14"/>
  <c r="AJ488" i="14"/>
  <c r="AJ480" i="14"/>
  <c r="AJ476" i="14"/>
  <c r="AJ424" i="14"/>
  <c r="AJ487" i="14"/>
  <c r="AJ411" i="14"/>
  <c r="AJ491" i="14"/>
  <c r="AJ417" i="14"/>
  <c r="AJ446" i="14"/>
  <c r="AJ408" i="14"/>
  <c r="AJ456" i="14"/>
  <c r="AJ457" i="14"/>
  <c r="AJ419" i="14"/>
  <c r="AJ406" i="14"/>
  <c r="AJ490" i="14"/>
  <c r="AJ464" i="14"/>
  <c r="AJ441" i="14"/>
  <c r="AJ404" i="14"/>
  <c r="AJ465" i="14"/>
  <c r="AJ418" i="14"/>
  <c r="AJ442" i="14"/>
  <c r="AJ445" i="14"/>
  <c r="AJ459" i="14"/>
  <c r="AJ428" i="14"/>
  <c r="AJ485" i="14"/>
  <c r="AJ414" i="14"/>
  <c r="AJ492" i="14"/>
  <c r="AJ468" i="14"/>
  <c r="AJ436" i="14"/>
  <c r="AJ429" i="14"/>
  <c r="AJ412" i="14"/>
  <c r="AJ413" i="14"/>
  <c r="AJ407" i="14"/>
  <c r="AJ422" i="14"/>
  <c r="AJ425" i="14"/>
  <c r="AK301" i="14"/>
  <c r="AJ373" i="14"/>
  <c r="AJ374" i="14"/>
  <c r="AJ369" i="14"/>
  <c r="AJ386" i="14"/>
  <c r="AJ322" i="14"/>
  <c r="AJ353" i="14"/>
  <c r="AJ317" i="14"/>
  <c r="AJ336" i="14"/>
  <c r="AJ345" i="14"/>
  <c r="AJ324" i="14"/>
  <c r="AJ315" i="14"/>
  <c r="AJ340" i="14"/>
  <c r="AJ372" i="14"/>
  <c r="AJ387" i="14"/>
  <c r="AJ366" i="14"/>
  <c r="AJ356" i="14"/>
  <c r="AJ388" i="14"/>
  <c r="AJ347" i="14"/>
  <c r="AJ321" i="14"/>
  <c r="AJ383" i="14"/>
  <c r="AJ359" i="14"/>
  <c r="AJ316" i="14"/>
  <c r="AJ312" i="14"/>
  <c r="AJ379" i="14"/>
  <c r="AJ390" i="14"/>
  <c r="AJ382" i="14"/>
  <c r="AJ380" i="14"/>
  <c r="AJ360" i="14"/>
  <c r="AJ343" i="14"/>
  <c r="AJ355" i="14"/>
  <c r="AJ314" i="14"/>
  <c r="AJ378" i="14"/>
  <c r="AJ367" i="14"/>
  <c r="AJ354" i="14"/>
  <c r="AJ364" i="14"/>
  <c r="AJ361" i="14"/>
  <c r="AJ307" i="14"/>
  <c r="AJ368" i="14"/>
  <c r="AJ385" i="14"/>
  <c r="AJ377" i="14"/>
  <c r="AJ338" i="14"/>
  <c r="AJ330" i="14"/>
  <c r="AJ306" i="14"/>
  <c r="AJ337" i="14"/>
  <c r="AJ392" i="14"/>
  <c r="AJ384" i="14"/>
  <c r="AJ376" i="14"/>
  <c r="AJ393" i="14"/>
  <c r="AJ346" i="14"/>
  <c r="AJ328" i="14"/>
  <c r="AJ341" i="14"/>
  <c r="AJ323" i="14"/>
  <c r="AJ326" i="14"/>
  <c r="AJ348" i="14"/>
  <c r="AJ327" i="14"/>
  <c r="AJ332" i="14"/>
  <c r="AJ389" i="14"/>
  <c r="AJ357" i="14"/>
  <c r="AJ333" i="14"/>
  <c r="AJ308" i="14"/>
  <c r="AJ349" i="14"/>
  <c r="AJ371" i="14"/>
  <c r="AJ363" i="14"/>
  <c r="AJ351" i="14"/>
  <c r="AJ362" i="14"/>
  <c r="AJ309" i="14"/>
  <c r="AJ318" i="14"/>
  <c r="AJ304" i="14"/>
  <c r="AJ305" i="14"/>
  <c r="AJ310" i="14"/>
  <c r="AJ381" i="14"/>
  <c r="AJ325" i="14"/>
  <c r="AJ352" i="14"/>
  <c r="AJ331" i="14"/>
  <c r="AJ334" i="14"/>
  <c r="AJ335" i="14"/>
  <c r="AJ358" i="14"/>
  <c r="AJ370" i="14"/>
  <c r="AJ313" i="14"/>
  <c r="AJ365" i="14"/>
  <c r="AJ339" i="14"/>
  <c r="AJ344" i="14"/>
  <c r="AJ319" i="14"/>
  <c r="AJ375" i="14"/>
  <c r="AJ350" i="14"/>
  <c r="AJ391" i="14"/>
  <c r="AJ329" i="14"/>
  <c r="AJ311" i="14"/>
  <c r="AJ320" i="14"/>
  <c r="AJ342" i="14"/>
  <c r="AK103" i="14" l="1"/>
  <c r="AK102" i="14"/>
  <c r="AN3" i="14"/>
  <c r="AN2" i="14"/>
  <c r="AK203" i="14"/>
  <c r="AK202" i="14"/>
  <c r="AK302" i="14"/>
  <c r="AK303" i="14"/>
  <c r="AK502" i="14"/>
  <c r="AK503" i="14"/>
  <c r="AK403" i="14"/>
  <c r="AK402" i="14"/>
  <c r="AL401" i="14"/>
  <c r="AK491" i="14"/>
  <c r="AK450" i="14"/>
  <c r="AK445" i="14"/>
  <c r="AK471" i="14"/>
  <c r="AK427" i="14"/>
  <c r="AK467" i="14"/>
  <c r="AK438" i="14"/>
  <c r="AK406" i="14"/>
  <c r="AK490" i="14"/>
  <c r="AK493" i="14"/>
  <c r="AK470" i="14"/>
  <c r="AK439" i="14"/>
  <c r="AK479" i="14"/>
  <c r="AK414" i="14"/>
  <c r="AK478" i="14"/>
  <c r="AK411" i="14"/>
  <c r="AK408" i="14"/>
  <c r="AK462" i="14"/>
  <c r="AK472" i="14"/>
  <c r="AK464" i="14"/>
  <c r="AK483" i="14"/>
  <c r="AK486" i="14"/>
  <c r="AK488" i="14"/>
  <c r="AK480" i="14"/>
  <c r="AK482" i="14"/>
  <c r="AK474" i="14"/>
  <c r="AK443" i="14"/>
  <c r="AK435" i="14"/>
  <c r="AK473" i="14"/>
  <c r="AK442" i="14"/>
  <c r="AK426" i="14"/>
  <c r="AK418" i="14"/>
  <c r="AK410" i="14"/>
  <c r="AK432" i="14"/>
  <c r="AK468" i="14"/>
  <c r="AK454" i="14"/>
  <c r="AK463" i="14"/>
  <c r="AK407" i="14"/>
  <c r="AK417" i="14"/>
  <c r="AK460" i="14"/>
  <c r="AK431" i="14"/>
  <c r="AK425" i="14"/>
  <c r="AK457" i="14"/>
  <c r="AK429" i="14"/>
  <c r="AK440" i="14"/>
  <c r="AK458" i="14"/>
  <c r="AK434" i="14"/>
  <c r="AK456" i="14"/>
  <c r="AK424" i="14"/>
  <c r="AK441" i="14"/>
  <c r="AK444" i="14"/>
  <c r="AK455" i="14"/>
  <c r="AK436" i="14"/>
  <c r="AK461" i="14"/>
  <c r="AK453" i="14"/>
  <c r="AK475" i="14"/>
  <c r="AK481" i="14"/>
  <c r="AK484" i="14"/>
  <c r="AK420" i="14"/>
  <c r="AK404" i="14"/>
  <c r="AK423" i="14"/>
  <c r="AK415" i="14"/>
  <c r="AK466" i="14"/>
  <c r="AK412" i="14"/>
  <c r="AK469" i="14"/>
  <c r="AK446" i="14"/>
  <c r="AK428" i="14"/>
  <c r="AK489" i="14"/>
  <c r="AK448" i="14"/>
  <c r="AK416" i="14"/>
  <c r="AK421" i="14"/>
  <c r="AK452" i="14"/>
  <c r="AK492" i="14"/>
  <c r="AK422" i="14"/>
  <c r="AK449" i="14"/>
  <c r="AK405" i="14"/>
  <c r="AK465" i="14"/>
  <c r="AK409" i="14"/>
  <c r="AK459" i="14"/>
  <c r="AK433" i="14"/>
  <c r="AK437" i="14"/>
  <c r="AK485" i="14"/>
  <c r="AK447" i="14"/>
  <c r="AK430" i="14"/>
  <c r="AK476" i="14"/>
  <c r="AK419" i="14"/>
  <c r="AK451" i="14"/>
  <c r="AK477" i="14"/>
  <c r="AK413" i="14"/>
  <c r="AK487" i="14"/>
  <c r="AL101" i="14"/>
  <c r="AK146" i="14"/>
  <c r="AK125" i="14"/>
  <c r="AK128" i="14"/>
  <c r="AK171" i="14"/>
  <c r="AK107" i="14"/>
  <c r="AK150" i="14"/>
  <c r="AK164" i="14"/>
  <c r="AK186" i="14"/>
  <c r="AK192" i="14"/>
  <c r="AK148" i="14"/>
  <c r="AK111" i="14"/>
  <c r="AK177" i="14"/>
  <c r="AK188" i="14"/>
  <c r="AK122" i="14"/>
  <c r="AK165" i="14"/>
  <c r="AK168" i="14"/>
  <c r="AK104" i="14"/>
  <c r="AK181" i="14"/>
  <c r="AK147" i="14"/>
  <c r="AK126" i="14"/>
  <c r="AK159" i="14"/>
  <c r="AK156" i="14"/>
  <c r="AK132" i="14"/>
  <c r="AK182" i="14"/>
  <c r="AK162" i="14"/>
  <c r="AK141" i="14"/>
  <c r="AK144" i="14"/>
  <c r="AK123" i="14"/>
  <c r="AK166" i="14"/>
  <c r="AK137" i="14"/>
  <c r="AK121" i="14"/>
  <c r="AK169" i="14"/>
  <c r="AK151" i="14"/>
  <c r="AK193" i="14"/>
  <c r="AK178" i="14"/>
  <c r="AK138" i="14"/>
  <c r="AK117" i="14"/>
  <c r="AK120" i="14"/>
  <c r="AK163" i="14"/>
  <c r="AK142" i="14"/>
  <c r="AK184" i="14"/>
  <c r="AK129" i="14"/>
  <c r="AK105" i="14"/>
  <c r="AK108" i="14"/>
  <c r="AK153" i="14"/>
  <c r="AK187" i="14"/>
  <c r="AK180" i="14"/>
  <c r="AK191" i="14"/>
  <c r="AK114" i="14"/>
  <c r="AK157" i="14"/>
  <c r="AK160" i="14"/>
  <c r="AK139" i="14"/>
  <c r="AK118" i="14"/>
  <c r="AK135" i="14"/>
  <c r="AK119" i="14"/>
  <c r="AK140" i="14"/>
  <c r="AK167" i="14"/>
  <c r="AK185" i="14"/>
  <c r="AK109" i="14"/>
  <c r="AK112" i="14"/>
  <c r="AK131" i="14"/>
  <c r="AK174" i="14"/>
  <c r="AK161" i="14"/>
  <c r="AK113" i="14"/>
  <c r="AK190" i="14"/>
  <c r="AK154" i="14"/>
  <c r="AK130" i="14"/>
  <c r="AK173" i="14"/>
  <c r="AK175" i="14"/>
  <c r="AK172" i="14"/>
  <c r="AK106" i="14"/>
  <c r="AK149" i="14"/>
  <c r="AK189" i="14"/>
  <c r="AK152" i="14"/>
  <c r="AK183" i="14"/>
  <c r="AK115" i="14"/>
  <c r="AK158" i="14"/>
  <c r="AK124" i="14"/>
  <c r="AK179" i="14"/>
  <c r="AK136" i="14"/>
  <c r="AK110" i="14"/>
  <c r="AK170" i="14"/>
  <c r="AK176" i="14"/>
  <c r="AK134" i="14"/>
  <c r="AK155" i="14"/>
  <c r="AK143" i="14"/>
  <c r="AK145" i="14"/>
  <c r="AK133" i="14"/>
  <c r="AK127" i="14"/>
  <c r="AK116" i="14"/>
  <c r="AL501" i="14"/>
  <c r="AK572" i="14"/>
  <c r="AK582" i="14"/>
  <c r="AK537" i="14"/>
  <c r="AK583" i="14"/>
  <c r="AK589" i="14"/>
  <c r="AK562" i="14"/>
  <c r="AK591" i="14"/>
  <c r="AK576" i="14"/>
  <c r="AK517" i="14"/>
  <c r="AK528" i="14"/>
  <c r="AK558" i="14"/>
  <c r="AK506" i="14"/>
  <c r="AK544" i="14"/>
  <c r="AK577" i="14"/>
  <c r="AK588" i="14"/>
  <c r="AK578" i="14"/>
  <c r="AK567" i="14"/>
  <c r="AK540" i="14"/>
  <c r="AK551" i="14"/>
  <c r="AK579" i="14"/>
  <c r="AK538" i="14"/>
  <c r="AK568" i="14"/>
  <c r="AK557" i="14"/>
  <c r="AK539" i="14"/>
  <c r="AK519" i="14"/>
  <c r="AK516" i="14"/>
  <c r="AK555" i="14"/>
  <c r="AK523" i="14"/>
  <c r="AK511" i="14"/>
  <c r="AK574" i="14"/>
  <c r="AK563" i="14"/>
  <c r="AK553" i="14"/>
  <c r="AK527" i="14"/>
  <c r="AK571" i="14"/>
  <c r="AK533" i="14"/>
  <c r="AK547" i="14"/>
  <c r="AK526" i="14"/>
  <c r="AK508" i="14"/>
  <c r="AK522" i="14"/>
  <c r="AK531" i="14"/>
  <c r="AK552" i="14"/>
  <c r="AK593" i="14"/>
  <c r="AK581" i="14"/>
  <c r="AK529" i="14"/>
  <c r="AK556" i="14"/>
  <c r="AK554" i="14"/>
  <c r="AK564" i="14"/>
  <c r="AK509" i="14"/>
  <c r="AK542" i="14"/>
  <c r="AK592" i="14"/>
  <c r="AK565" i="14"/>
  <c r="AK532" i="14"/>
  <c r="AK543" i="14"/>
  <c r="AK530" i="14"/>
  <c r="AK570" i="14"/>
  <c r="AK549" i="14"/>
  <c r="AK518" i="14"/>
  <c r="AK550" i="14"/>
  <c r="AK515" i="14"/>
  <c r="AK507" i="14"/>
  <c r="AK586" i="14"/>
  <c r="AK545" i="14"/>
  <c r="AK525" i="14"/>
  <c r="AK569" i="14"/>
  <c r="AK521" i="14"/>
  <c r="AK510" i="14"/>
  <c r="AK536" i="14"/>
  <c r="AK587" i="14"/>
  <c r="AK590" i="14"/>
  <c r="AK566" i="14"/>
  <c r="AK512" i="14"/>
  <c r="AK584" i="14"/>
  <c r="AK561" i="14"/>
  <c r="AK559" i="14"/>
  <c r="AK541" i="14"/>
  <c r="AK520" i="14"/>
  <c r="AK575" i="14"/>
  <c r="AK546" i="14"/>
  <c r="AK524" i="14"/>
  <c r="AK514" i="14"/>
  <c r="AK505" i="14"/>
  <c r="AK535" i="14"/>
  <c r="AK573" i="14"/>
  <c r="AK548" i="14"/>
  <c r="AK560" i="14"/>
  <c r="AK534" i="14"/>
  <c r="AK585" i="14"/>
  <c r="AK580" i="14"/>
  <c r="AK504" i="14"/>
  <c r="AK513" i="14"/>
  <c r="AL201" i="14"/>
  <c r="AK247" i="14"/>
  <c r="AK266" i="14"/>
  <c r="AK245" i="14"/>
  <c r="AK264" i="14"/>
  <c r="AK283" i="14"/>
  <c r="AK219" i="14"/>
  <c r="AK214" i="14"/>
  <c r="AK286" i="14"/>
  <c r="AK254" i="14"/>
  <c r="AK217" i="14"/>
  <c r="AK276" i="14"/>
  <c r="AK238" i="14"/>
  <c r="AK228" i="14"/>
  <c r="AK287" i="14"/>
  <c r="AK223" i="14"/>
  <c r="AK242" i="14"/>
  <c r="AK263" i="14"/>
  <c r="AK282" i="14"/>
  <c r="AK218" i="14"/>
  <c r="AK261" i="14"/>
  <c r="AK280" i="14"/>
  <c r="AK239" i="14"/>
  <c r="AK256" i="14"/>
  <c r="AK240" i="14"/>
  <c r="AK232" i="14"/>
  <c r="AK224" i="14"/>
  <c r="AK284" i="14"/>
  <c r="AK222" i="14"/>
  <c r="AK220" i="14"/>
  <c r="AK258" i="14"/>
  <c r="AK288" i="14"/>
  <c r="AK272" i="14"/>
  <c r="AK248" i="14"/>
  <c r="AK211" i="14"/>
  <c r="AK212" i="14"/>
  <c r="AK230" i="14"/>
  <c r="AK279" i="14"/>
  <c r="AK226" i="14"/>
  <c r="AK210" i="14"/>
  <c r="AK285" i="14"/>
  <c r="AK229" i="14"/>
  <c r="AK213" i="14"/>
  <c r="AK235" i="14"/>
  <c r="AK227" i="14"/>
  <c r="AK262" i="14"/>
  <c r="AK233" i="14"/>
  <c r="AK273" i="14"/>
  <c r="AK225" i="14"/>
  <c r="AK268" i="14"/>
  <c r="AK281" i="14"/>
  <c r="AK231" i="14"/>
  <c r="AK269" i="14"/>
  <c r="AK253" i="14"/>
  <c r="AK275" i="14"/>
  <c r="AK259" i="14"/>
  <c r="AK251" i="14"/>
  <c r="AK243" i="14"/>
  <c r="AK252" i="14"/>
  <c r="AK249" i="14"/>
  <c r="AK215" i="14"/>
  <c r="AK250" i="14"/>
  <c r="AK237" i="14"/>
  <c r="AK291" i="14"/>
  <c r="AK267" i="14"/>
  <c r="AK260" i="14"/>
  <c r="AK204" i="14"/>
  <c r="AK209" i="14"/>
  <c r="AK270" i="14"/>
  <c r="AK241" i="14"/>
  <c r="AK221" i="14"/>
  <c r="AK205" i="14"/>
  <c r="AK292" i="14"/>
  <c r="AK206" i="14"/>
  <c r="AK278" i="14"/>
  <c r="AK265" i="14"/>
  <c r="AK255" i="14"/>
  <c r="AK274" i="14"/>
  <c r="AK216" i="14"/>
  <c r="AK236" i="14"/>
  <c r="AK289" i="14"/>
  <c r="AK290" i="14"/>
  <c r="AK257" i="14"/>
  <c r="AK207" i="14"/>
  <c r="AK246" i="14"/>
  <c r="AK271" i="14"/>
  <c r="AK234" i="14"/>
  <c r="AK208" i="14"/>
  <c r="AK293" i="14"/>
  <c r="AK277" i="14"/>
  <c r="AK244" i="14"/>
  <c r="AL301" i="14"/>
  <c r="AK368" i="14"/>
  <c r="AK390" i="14"/>
  <c r="AK369" i="14"/>
  <c r="AK353" i="14"/>
  <c r="AK317" i="14"/>
  <c r="AK364" i="14"/>
  <c r="AK331" i="14"/>
  <c r="AK391" i="14"/>
  <c r="AK362" i="14"/>
  <c r="AK308" i="14"/>
  <c r="AK366" i="14"/>
  <c r="AK375" i="14"/>
  <c r="AK356" i="14"/>
  <c r="AK348" i="14"/>
  <c r="AK313" i="14"/>
  <c r="AK393" i="14"/>
  <c r="AK378" i="14"/>
  <c r="AK309" i="14"/>
  <c r="AK383" i="14"/>
  <c r="AK365" i="14"/>
  <c r="AK340" i="14"/>
  <c r="AK324" i="14"/>
  <c r="AK338" i="14"/>
  <c r="AK380" i="14"/>
  <c r="AK372" i="14"/>
  <c r="AK333" i="14"/>
  <c r="AK325" i="14"/>
  <c r="AK351" i="14"/>
  <c r="AK349" i="14"/>
  <c r="AK387" i="14"/>
  <c r="AK379" i="14"/>
  <c r="AK371" i="14"/>
  <c r="AK388" i="14"/>
  <c r="AK341" i="14"/>
  <c r="AK363" i="14"/>
  <c r="AK323" i="14"/>
  <c r="AK361" i="14"/>
  <c r="AK381" i="14"/>
  <c r="AK335" i="14"/>
  <c r="AK319" i="14"/>
  <c r="AK346" i="14"/>
  <c r="AK327" i="14"/>
  <c r="AK314" i="14"/>
  <c r="AK332" i="14"/>
  <c r="AK360" i="14"/>
  <c r="AK350" i="14"/>
  <c r="AK347" i="14"/>
  <c r="AK339" i="14"/>
  <c r="AK329" i="14"/>
  <c r="AK321" i="14"/>
  <c r="AK384" i="14"/>
  <c r="AK376" i="14"/>
  <c r="AK352" i="14"/>
  <c r="AK374" i="14"/>
  <c r="AK328" i="14"/>
  <c r="AK320" i="14"/>
  <c r="AK377" i="14"/>
  <c r="AK342" i="14"/>
  <c r="AK345" i="14"/>
  <c r="AK315" i="14"/>
  <c r="AK304" i="14"/>
  <c r="AK337" i="14"/>
  <c r="AK382" i="14"/>
  <c r="AK367" i="14"/>
  <c r="AK326" i="14"/>
  <c r="AK386" i="14"/>
  <c r="AK311" i="14"/>
  <c r="AK344" i="14"/>
  <c r="AK322" i="14"/>
  <c r="AK370" i="14"/>
  <c r="AK354" i="14"/>
  <c r="AK316" i="14"/>
  <c r="AK305" i="14"/>
  <c r="AK357" i="14"/>
  <c r="AK307" i="14"/>
  <c r="AK359" i="14"/>
  <c r="AK343" i="14"/>
  <c r="AK310" i="14"/>
  <c r="AK330" i="14"/>
  <c r="AK312" i="14"/>
  <c r="AK389" i="14"/>
  <c r="AK318" i="14"/>
  <c r="AK392" i="14"/>
  <c r="AK336" i="14"/>
  <c r="AK334" i="14"/>
  <c r="AK355" i="14"/>
  <c r="AK306" i="14"/>
  <c r="AK358" i="14"/>
  <c r="AK385" i="14"/>
  <c r="AK373" i="14"/>
  <c r="AO1" i="14"/>
  <c r="AN88" i="14"/>
  <c r="AN61" i="14"/>
  <c r="AN45" i="14"/>
  <c r="AN29" i="14"/>
  <c r="AN13" i="14"/>
  <c r="AN93" i="14"/>
  <c r="AN66" i="14"/>
  <c r="AN50" i="14"/>
  <c r="AN34" i="14"/>
  <c r="AN18" i="14"/>
  <c r="AN59" i="14"/>
  <c r="AN47" i="14"/>
  <c r="AN44" i="14"/>
  <c r="AN24" i="14"/>
  <c r="AN92" i="14"/>
  <c r="AN90" i="14"/>
  <c r="AN12" i="14"/>
  <c r="AN9" i="14"/>
  <c r="AN74" i="14"/>
  <c r="AN28" i="14"/>
  <c r="AN57" i="14"/>
  <c r="AN41" i="14"/>
  <c r="AN91" i="14"/>
  <c r="AN68" i="14"/>
  <c r="AN48" i="14"/>
  <c r="AN75" i="14"/>
  <c r="AN55" i="14"/>
  <c r="AN86" i="14"/>
  <c r="AN67" i="14"/>
  <c r="AN77" i="14"/>
  <c r="AN80" i="14"/>
  <c r="AN52" i="14"/>
  <c r="AN72" i="14"/>
  <c r="AN20" i="14"/>
  <c r="AN79" i="14"/>
  <c r="AN27" i="14"/>
  <c r="AN7" i="14"/>
  <c r="AN64" i="14"/>
  <c r="AN73" i="14"/>
  <c r="AN62" i="14"/>
  <c r="AN46" i="14"/>
  <c r="AN83" i="14"/>
  <c r="AN4" i="14"/>
  <c r="AN65" i="14"/>
  <c r="AN49" i="14"/>
  <c r="AN33" i="14"/>
  <c r="AN17" i="14"/>
  <c r="AN70" i="14"/>
  <c r="AN54" i="14"/>
  <c r="AN38" i="14"/>
  <c r="AN22" i="14"/>
  <c r="AN6" i="14"/>
  <c r="AN39" i="14"/>
  <c r="AN15" i="14"/>
  <c r="AN63" i="14"/>
  <c r="AN16" i="14"/>
  <c r="AN32" i="14"/>
  <c r="AN36" i="14"/>
  <c r="AN31" i="14"/>
  <c r="AN76" i="14"/>
  <c r="AN30" i="14"/>
  <c r="AN14" i="14"/>
  <c r="AN5" i="14"/>
  <c r="AN89" i="14"/>
  <c r="AN71" i="14"/>
  <c r="AN82" i="14"/>
  <c r="AN81" i="14"/>
  <c r="AN56" i="14"/>
  <c r="AN43" i="14"/>
  <c r="AN19" i="14"/>
  <c r="AN40" i="14"/>
  <c r="AN23" i="14"/>
  <c r="AN85" i="14"/>
  <c r="AN51" i="14"/>
  <c r="AN60" i="14"/>
  <c r="AN11" i="14"/>
  <c r="AN78" i="14"/>
  <c r="AN25" i="14"/>
  <c r="AN35" i="14"/>
  <c r="AN8" i="14"/>
  <c r="AN84" i="14"/>
  <c r="AN69" i="14"/>
  <c r="AN53" i="14"/>
  <c r="AN37" i="14"/>
  <c r="AN21" i="14"/>
  <c r="AN87" i="14"/>
  <c r="AN58" i="14"/>
  <c r="AN42" i="14"/>
  <c r="AN26" i="14"/>
  <c r="AN10" i="14"/>
  <c r="AL103" i="14" l="1"/>
  <c r="AL102" i="14"/>
  <c r="AL203" i="14"/>
  <c r="AL202" i="14"/>
  <c r="AL402" i="14"/>
  <c r="AL403" i="14"/>
  <c r="AO3" i="14"/>
  <c r="AO2" i="14"/>
  <c r="AL503" i="14"/>
  <c r="AL502" i="14"/>
  <c r="AL302" i="14"/>
  <c r="AL303" i="14"/>
  <c r="AM301" i="14"/>
  <c r="AL387" i="14"/>
  <c r="AL366" i="14"/>
  <c r="AL388" i="14"/>
  <c r="AL383" i="14"/>
  <c r="AL336" i="14"/>
  <c r="AL364" i="14"/>
  <c r="AL331" i="14"/>
  <c r="AL332" i="14"/>
  <c r="AL317" i="14"/>
  <c r="AL308" i="14"/>
  <c r="AL309" i="14"/>
  <c r="AL375" i="14"/>
  <c r="AL367" i="14"/>
  <c r="AL328" i="14"/>
  <c r="AL320" i="14"/>
  <c r="AL304" i="14"/>
  <c r="AL381" i="14"/>
  <c r="AL346" i="14"/>
  <c r="AL327" i="14"/>
  <c r="AL357" i="14"/>
  <c r="AL313" i="14"/>
  <c r="AL356" i="14"/>
  <c r="AL353" i="14"/>
  <c r="AL341" i="14"/>
  <c r="AL382" i="14"/>
  <c r="AL374" i="14"/>
  <c r="AL391" i="14"/>
  <c r="AL344" i="14"/>
  <c r="AL326" i="14"/>
  <c r="AL370" i="14"/>
  <c r="AL363" i="14"/>
  <c r="AL390" i="14"/>
  <c r="AL351" i="14"/>
  <c r="AL342" i="14"/>
  <c r="AL334" i="14"/>
  <c r="AL318" i="14"/>
  <c r="AL373" i="14"/>
  <c r="AL349" i="14"/>
  <c r="AL358" i="14"/>
  <c r="AL324" i="14"/>
  <c r="AL368" i="14"/>
  <c r="AL307" i="14"/>
  <c r="AL354" i="14"/>
  <c r="AL379" i="14"/>
  <c r="AL371" i="14"/>
  <c r="AL355" i="14"/>
  <c r="AL323" i="14"/>
  <c r="AL348" i="14"/>
  <c r="AL340" i="14"/>
  <c r="AL384" i="14"/>
  <c r="AL322" i="14"/>
  <c r="AL316" i="14"/>
  <c r="AL376" i="14"/>
  <c r="AL350" i="14"/>
  <c r="AL347" i="14"/>
  <c r="AL339" i="14"/>
  <c r="AL377" i="14"/>
  <c r="AL362" i="14"/>
  <c r="AL337" i="14"/>
  <c r="AL311" i="14"/>
  <c r="AL330" i="14"/>
  <c r="AL389" i="14"/>
  <c r="AL321" i="14"/>
  <c r="AL369" i="14"/>
  <c r="AL361" i="14"/>
  <c r="AL306" i="14"/>
  <c r="AL338" i="14"/>
  <c r="AL343" i="14"/>
  <c r="AL385" i="14"/>
  <c r="AL392" i="14"/>
  <c r="AL352" i="14"/>
  <c r="AL345" i="14"/>
  <c r="AL386" i="14"/>
  <c r="AL335" i="14"/>
  <c r="AL319" i="14"/>
  <c r="AL393" i="14"/>
  <c r="AL380" i="14"/>
  <c r="AL312" i="14"/>
  <c r="AL329" i="14"/>
  <c r="AL325" i="14"/>
  <c r="AL360" i="14"/>
  <c r="AL305" i="14"/>
  <c r="AL372" i="14"/>
  <c r="AL314" i="14"/>
  <c r="AL310" i="14"/>
  <c r="AL378" i="14"/>
  <c r="AL365" i="14"/>
  <c r="AL315" i="14"/>
  <c r="AL359" i="14"/>
  <c r="AL333" i="14"/>
  <c r="AM101" i="14"/>
  <c r="AL185" i="14"/>
  <c r="AL178" i="14"/>
  <c r="AL165" i="14"/>
  <c r="AL144" i="14"/>
  <c r="AL187" i="14"/>
  <c r="AL147" i="14"/>
  <c r="AL126" i="14"/>
  <c r="AL169" i="14"/>
  <c r="AL105" i="14"/>
  <c r="AL151" i="14"/>
  <c r="AL119" i="14"/>
  <c r="AL122" i="14"/>
  <c r="AL132" i="14"/>
  <c r="AL164" i="14"/>
  <c r="AL114" i="14"/>
  <c r="AL141" i="14"/>
  <c r="AL120" i="14"/>
  <c r="AL123" i="14"/>
  <c r="AL166" i="14"/>
  <c r="AL145" i="14"/>
  <c r="AL176" i="14"/>
  <c r="AL143" i="14"/>
  <c r="AL190" i="14"/>
  <c r="AL183" i="14"/>
  <c r="AL117" i="14"/>
  <c r="AL160" i="14"/>
  <c r="AL181" i="14"/>
  <c r="AL163" i="14"/>
  <c r="AL142" i="14"/>
  <c r="AL121" i="14"/>
  <c r="AL162" i="14"/>
  <c r="AL116" i="14"/>
  <c r="AL146" i="14"/>
  <c r="AL167" i="14"/>
  <c r="AL108" i="14"/>
  <c r="AL177" i="14"/>
  <c r="AL157" i="14"/>
  <c r="AL136" i="14"/>
  <c r="AL139" i="14"/>
  <c r="AL179" i="14"/>
  <c r="AL118" i="14"/>
  <c r="AL161" i="14"/>
  <c r="AL154" i="14"/>
  <c r="AL130" i="14"/>
  <c r="AL135" i="14"/>
  <c r="AL188" i="14"/>
  <c r="AL133" i="14"/>
  <c r="AL112" i="14"/>
  <c r="AL115" i="14"/>
  <c r="AL158" i="14"/>
  <c r="AL137" i="14"/>
  <c r="AL184" i="14"/>
  <c r="AL156" i="14"/>
  <c r="AL140" i="14"/>
  <c r="AL180" i="14"/>
  <c r="AL173" i="14"/>
  <c r="AL104" i="14"/>
  <c r="AL107" i="14"/>
  <c r="AL192" i="14"/>
  <c r="AL124" i="14"/>
  <c r="AL106" i="14"/>
  <c r="AL191" i="14"/>
  <c r="AL149" i="14"/>
  <c r="AL113" i="14"/>
  <c r="AL175" i="14"/>
  <c r="AL172" i="14"/>
  <c r="AL182" i="14"/>
  <c r="AL125" i="14"/>
  <c r="AL189" i="14"/>
  <c r="AL168" i="14"/>
  <c r="AL171" i="14"/>
  <c r="AL134" i="14"/>
  <c r="AL111" i="14"/>
  <c r="AL193" i="14"/>
  <c r="AL110" i="14"/>
  <c r="AL153" i="14"/>
  <c r="AL148" i="14"/>
  <c r="AL138" i="14"/>
  <c r="AL174" i="14"/>
  <c r="AL127" i="14"/>
  <c r="AL170" i="14"/>
  <c r="AL159" i="14"/>
  <c r="AL152" i="14"/>
  <c r="AL128" i="14"/>
  <c r="AL129" i="14"/>
  <c r="AL155" i="14"/>
  <c r="AL131" i="14"/>
  <c r="AL109" i="14"/>
  <c r="AL186" i="14"/>
  <c r="AL150" i="14"/>
  <c r="AM501" i="14"/>
  <c r="AL583" i="14"/>
  <c r="AL566" i="14"/>
  <c r="AL556" i="14"/>
  <c r="AL530" i="14"/>
  <c r="AL536" i="14"/>
  <c r="AL506" i="14"/>
  <c r="AL534" i="14"/>
  <c r="AL591" i="14"/>
  <c r="AL579" i="14"/>
  <c r="AL563" i="14"/>
  <c r="AL532" i="14"/>
  <c r="AL574" i="14"/>
  <c r="AL559" i="14"/>
  <c r="AL589" i="14"/>
  <c r="AL568" i="14"/>
  <c r="AL557" i="14"/>
  <c r="AL512" i="14"/>
  <c r="AL592" i="14"/>
  <c r="AL515" i="14"/>
  <c r="AL523" i="14"/>
  <c r="AL555" i="14"/>
  <c r="AL572" i="14"/>
  <c r="AL586" i="14"/>
  <c r="AL535" i="14"/>
  <c r="AL546" i="14"/>
  <c r="AL533" i="14"/>
  <c r="AL552" i="14"/>
  <c r="AL569" i="14"/>
  <c r="AL526" i="14"/>
  <c r="AL558" i="14"/>
  <c r="AL545" i="14"/>
  <c r="AL519" i="14"/>
  <c r="AL550" i="14"/>
  <c r="AL584" i="14"/>
  <c r="AL510" i="14"/>
  <c r="AL505" i="14"/>
  <c r="AL590" i="14"/>
  <c r="AL571" i="14"/>
  <c r="AL548" i="14"/>
  <c r="AL522" i="14"/>
  <c r="AL564" i="14"/>
  <c r="AL528" i="14"/>
  <c r="AL537" i="14"/>
  <c r="AL517" i="14"/>
  <c r="AL504" i="14"/>
  <c r="AL514" i="14"/>
  <c r="AL553" i="14"/>
  <c r="AL542" i="14"/>
  <c r="AL588" i="14"/>
  <c r="AL585" i="14"/>
  <c r="AL582" i="14"/>
  <c r="AL593" i="14"/>
  <c r="AL578" i="14"/>
  <c r="AL524" i="14"/>
  <c r="AL551" i="14"/>
  <c r="AL562" i="14"/>
  <c r="AL549" i="14"/>
  <c r="AL509" i="14"/>
  <c r="AL539" i="14"/>
  <c r="AL521" i="14"/>
  <c r="AL529" i="14"/>
  <c r="AL507" i="14"/>
  <c r="AL540" i="14"/>
  <c r="AL538" i="14"/>
  <c r="AL520" i="14"/>
  <c r="AL570" i="14"/>
  <c r="AL565" i="14"/>
  <c r="AL581" i="14"/>
  <c r="AL527" i="14"/>
  <c r="AL516" i="14"/>
  <c r="AL525" i="14"/>
  <c r="AL560" i="14"/>
  <c r="AL511" i="14"/>
  <c r="AL513" i="14"/>
  <c r="AL573" i="14"/>
  <c r="AL554" i="14"/>
  <c r="AL576" i="14"/>
  <c r="AL508" i="14"/>
  <c r="AL518" i="14"/>
  <c r="AL531" i="14"/>
  <c r="AL580" i="14"/>
  <c r="AL567" i="14"/>
  <c r="AL543" i="14"/>
  <c r="AL587" i="14"/>
  <c r="AL544" i="14"/>
  <c r="AL577" i="14"/>
  <c r="AL541" i="14"/>
  <c r="AL561" i="14"/>
  <c r="AL575" i="14"/>
  <c r="AL547" i="14"/>
  <c r="AP1" i="14"/>
  <c r="AO65" i="14"/>
  <c r="AO49" i="14"/>
  <c r="AO33" i="14"/>
  <c r="AO17" i="14"/>
  <c r="AO93" i="14"/>
  <c r="AO70" i="14"/>
  <c r="AO54" i="14"/>
  <c r="AO38" i="14"/>
  <c r="AO22" i="14"/>
  <c r="AO6" i="14"/>
  <c r="AO67" i="14"/>
  <c r="AO51" i="14"/>
  <c r="AO35" i="14"/>
  <c r="AO19" i="14"/>
  <c r="AO5" i="14"/>
  <c r="AO85" i="14"/>
  <c r="AO68" i="14"/>
  <c r="AO52" i="14"/>
  <c r="AO48" i="14"/>
  <c r="AO80" i="14"/>
  <c r="AO83" i="14"/>
  <c r="AO24" i="14"/>
  <c r="AO45" i="14"/>
  <c r="AO18" i="14"/>
  <c r="AO31" i="14"/>
  <c r="AO16" i="14"/>
  <c r="AO20" i="14"/>
  <c r="AO36" i="14"/>
  <c r="AO84" i="14"/>
  <c r="AO72" i="14"/>
  <c r="AO44" i="14"/>
  <c r="AO90" i="14"/>
  <c r="AO4" i="14"/>
  <c r="AO88" i="14"/>
  <c r="AO77" i="14"/>
  <c r="AO82" i="14"/>
  <c r="AO8" i="14"/>
  <c r="AO56" i="14"/>
  <c r="AO74" i="14"/>
  <c r="AO29" i="14"/>
  <c r="AO66" i="14"/>
  <c r="AO15" i="14"/>
  <c r="AO89" i="14"/>
  <c r="AO40" i="14"/>
  <c r="AO60" i="14"/>
  <c r="AO64" i="14"/>
  <c r="AO69" i="14"/>
  <c r="AO53" i="14"/>
  <c r="AO37" i="14"/>
  <c r="AO21" i="14"/>
  <c r="AO87" i="14"/>
  <c r="AO58" i="14"/>
  <c r="AO42" i="14"/>
  <c r="AO26" i="14"/>
  <c r="AO10" i="14"/>
  <c r="AO71" i="14"/>
  <c r="AO55" i="14"/>
  <c r="AO39" i="14"/>
  <c r="AO23" i="14"/>
  <c r="AO9" i="14"/>
  <c r="AO32" i="14"/>
  <c r="AO75" i="14"/>
  <c r="AO50" i="14"/>
  <c r="AO63" i="14"/>
  <c r="AO92" i="14"/>
  <c r="AO76" i="14"/>
  <c r="AO7" i="14"/>
  <c r="AO86" i="14"/>
  <c r="AO79" i="14"/>
  <c r="AO28" i="14"/>
  <c r="AO12" i="14"/>
  <c r="AO61" i="14"/>
  <c r="AO13" i="14"/>
  <c r="AO34" i="14"/>
  <c r="AO81" i="14"/>
  <c r="AO47" i="14"/>
  <c r="AO78" i="14"/>
  <c r="AO73" i="14"/>
  <c r="AO57" i="14"/>
  <c r="AO41" i="14"/>
  <c r="AO25" i="14"/>
  <c r="AO62" i="14"/>
  <c r="AO46" i="14"/>
  <c r="AO30" i="14"/>
  <c r="AO14" i="14"/>
  <c r="AO91" i="14"/>
  <c r="AO59" i="14"/>
  <c r="AO43" i="14"/>
  <c r="AO27" i="14"/>
  <c r="AO11" i="14"/>
  <c r="AM401" i="14"/>
  <c r="AL475" i="14"/>
  <c r="AL481" i="14"/>
  <c r="AL484" i="14"/>
  <c r="AL487" i="14"/>
  <c r="AL405" i="14"/>
  <c r="AL470" i="14"/>
  <c r="AL427" i="14"/>
  <c r="AL485" i="14"/>
  <c r="AL446" i="14"/>
  <c r="AL457" i="14"/>
  <c r="AL417" i="14"/>
  <c r="AL464" i="14"/>
  <c r="AL467" i="14"/>
  <c r="AL486" i="14"/>
  <c r="AL489" i="14"/>
  <c r="AL422" i="14"/>
  <c r="AL477" i="14"/>
  <c r="AL442" i="14"/>
  <c r="AL455" i="14"/>
  <c r="AL408" i="14"/>
  <c r="AL434" i="14"/>
  <c r="AL420" i="14"/>
  <c r="AL491" i="14"/>
  <c r="AL483" i="14"/>
  <c r="AL478" i="14"/>
  <c r="AL471" i="14"/>
  <c r="AL440" i="14"/>
  <c r="AL454" i="14"/>
  <c r="AL410" i="14"/>
  <c r="AL462" i="14"/>
  <c r="AL476" i="14"/>
  <c r="AL463" i="14"/>
  <c r="AL435" i="14"/>
  <c r="AL490" i="14"/>
  <c r="AL488" i="14"/>
  <c r="AL423" i="14"/>
  <c r="AL415" i="14"/>
  <c r="AL447" i="14"/>
  <c r="AL451" i="14"/>
  <c r="AL493" i="14"/>
  <c r="AL445" i="14"/>
  <c r="AL421" i="14"/>
  <c r="AL413" i="14"/>
  <c r="AL424" i="14"/>
  <c r="AL459" i="14"/>
  <c r="AL469" i="14"/>
  <c r="AL441" i="14"/>
  <c r="AL473" i="14"/>
  <c r="AL458" i="14"/>
  <c r="AL412" i="14"/>
  <c r="AL449" i="14"/>
  <c r="AL461" i="14"/>
  <c r="AL453" i="14"/>
  <c r="AL437" i="14"/>
  <c r="AL429" i="14"/>
  <c r="AL472" i="14"/>
  <c r="AL468" i="14"/>
  <c r="AL466" i="14"/>
  <c r="AL452" i="14"/>
  <c r="AL474" i="14"/>
  <c r="AL407" i="14"/>
  <c r="AL428" i="14"/>
  <c r="AL409" i="14"/>
  <c r="AL426" i="14"/>
  <c r="AL480" i="14"/>
  <c r="AL425" i="14"/>
  <c r="AL482" i="14"/>
  <c r="AL416" i="14"/>
  <c r="AL431" i="14"/>
  <c r="AL414" i="14"/>
  <c r="AL450" i="14"/>
  <c r="AL411" i="14"/>
  <c r="AL419" i="14"/>
  <c r="AL406" i="14"/>
  <c r="AL479" i="14"/>
  <c r="AL444" i="14"/>
  <c r="AL460" i="14"/>
  <c r="AL438" i="14"/>
  <c r="AL436" i="14"/>
  <c r="AL492" i="14"/>
  <c r="AL430" i="14"/>
  <c r="AL465" i="14"/>
  <c r="AL433" i="14"/>
  <c r="AL418" i="14"/>
  <c r="AL432" i="14"/>
  <c r="AL443" i="14"/>
  <c r="AL439" i="14"/>
  <c r="AL456" i="14"/>
  <c r="AL448" i="14"/>
  <c r="AL404" i="14"/>
  <c r="AM201" i="14"/>
  <c r="AL266" i="14"/>
  <c r="AL285" i="14"/>
  <c r="AL221" i="14"/>
  <c r="AL264" i="14"/>
  <c r="AL283" i="14"/>
  <c r="AL219" i="14"/>
  <c r="AL238" i="14"/>
  <c r="AL236" i="14"/>
  <c r="AL220" i="14"/>
  <c r="AL260" i="14"/>
  <c r="AL239" i="14"/>
  <c r="AL241" i="14"/>
  <c r="AL242" i="14"/>
  <c r="AL261" i="14"/>
  <c r="AL282" i="14"/>
  <c r="AL218" i="14"/>
  <c r="AL237" i="14"/>
  <c r="AL280" i="14"/>
  <c r="AL216" i="14"/>
  <c r="AL210" i="14"/>
  <c r="AL277" i="14"/>
  <c r="AL205" i="14"/>
  <c r="AL267" i="14"/>
  <c r="AL251" i="14"/>
  <c r="AL243" i="14"/>
  <c r="AL214" i="14"/>
  <c r="AL209" i="14"/>
  <c r="AL257" i="14"/>
  <c r="AL281" i="14"/>
  <c r="AL248" i="14"/>
  <c r="AL291" i="14"/>
  <c r="AL275" i="14"/>
  <c r="AL230" i="14"/>
  <c r="AL222" i="14"/>
  <c r="AL206" i="14"/>
  <c r="AL225" i="14"/>
  <c r="AL204" i="14"/>
  <c r="AL263" i="14"/>
  <c r="AL249" i="14"/>
  <c r="AL287" i="14"/>
  <c r="AL250" i="14"/>
  <c r="AL229" i="14"/>
  <c r="AL213" i="14"/>
  <c r="AL232" i="14"/>
  <c r="AL278" i="14"/>
  <c r="AL254" i="14"/>
  <c r="AL246" i="14"/>
  <c r="AL292" i="14"/>
  <c r="AL252" i="14"/>
  <c r="AL269" i="14"/>
  <c r="AL288" i="14"/>
  <c r="AL272" i="14"/>
  <c r="AL256" i="14"/>
  <c r="AL286" i="14"/>
  <c r="AL270" i="14"/>
  <c r="AL262" i="14"/>
  <c r="AL231" i="14"/>
  <c r="AL271" i="14"/>
  <c r="AL289" i="14"/>
  <c r="AL290" i="14"/>
  <c r="AL234" i="14"/>
  <c r="AL223" i="14"/>
  <c r="AL217" i="14"/>
  <c r="AL276" i="14"/>
  <c r="AL268" i="14"/>
  <c r="AL258" i="14"/>
  <c r="AL259" i="14"/>
  <c r="AL211" i="14"/>
  <c r="AL228" i="14"/>
  <c r="AL247" i="14"/>
  <c r="AL293" i="14"/>
  <c r="AL207" i="14"/>
  <c r="AL212" i="14"/>
  <c r="AL284" i="14"/>
  <c r="AL265" i="14"/>
  <c r="AL274" i="14"/>
  <c r="AL233" i="14"/>
  <c r="AL235" i="14"/>
  <c r="AL227" i="14"/>
  <c r="AL273" i="14"/>
  <c r="AL226" i="14"/>
  <c r="AL253" i="14"/>
  <c r="AL245" i="14"/>
  <c r="AL240" i="14"/>
  <c r="AL215" i="14"/>
  <c r="AL255" i="14"/>
  <c r="AL279" i="14"/>
  <c r="AL224" i="14"/>
  <c r="AL208" i="14"/>
  <c r="AL244" i="14"/>
  <c r="AM102" i="14" l="1"/>
  <c r="AM103" i="14"/>
  <c r="AP2" i="14"/>
  <c r="AP3" i="14"/>
  <c r="AM302" i="14"/>
  <c r="AM303" i="14"/>
  <c r="AM203" i="14"/>
  <c r="AM202" i="14"/>
  <c r="AM503" i="14"/>
  <c r="AM502" i="14"/>
  <c r="AM402" i="14"/>
  <c r="AM403" i="14"/>
  <c r="AQ1" i="14"/>
  <c r="AP70" i="14"/>
  <c r="AP54" i="14"/>
  <c r="AP38" i="14"/>
  <c r="AP22" i="14"/>
  <c r="AP74" i="14"/>
  <c r="AP91" i="14"/>
  <c r="AP59" i="14"/>
  <c r="AP43" i="14"/>
  <c r="AP27" i="14"/>
  <c r="AP11" i="14"/>
  <c r="AP79" i="14"/>
  <c r="AP83" i="14"/>
  <c r="AP28" i="14"/>
  <c r="AP78" i="14"/>
  <c r="AP8" i="14"/>
  <c r="AP33" i="14"/>
  <c r="AP17" i="14"/>
  <c r="AP64" i="14"/>
  <c r="AP18" i="14"/>
  <c r="AP23" i="14"/>
  <c r="AP90" i="14"/>
  <c r="AP85" i="14"/>
  <c r="AP89" i="14"/>
  <c r="AP61" i="14"/>
  <c r="AP45" i="14"/>
  <c r="AP7" i="14"/>
  <c r="AP37" i="14"/>
  <c r="AP77" i="14"/>
  <c r="AP9" i="14"/>
  <c r="AP49" i="14"/>
  <c r="AP60" i="14"/>
  <c r="AP6" i="14"/>
  <c r="AP75" i="14"/>
  <c r="AP40" i="14"/>
  <c r="AP16" i="14"/>
  <c r="AP65" i="14"/>
  <c r="AP57" i="14"/>
  <c r="AP25" i="14"/>
  <c r="AP66" i="14"/>
  <c r="AP55" i="14"/>
  <c r="AP80" i="14"/>
  <c r="AP29" i="14"/>
  <c r="AP82" i="14"/>
  <c r="AP58" i="14"/>
  <c r="AP42" i="14"/>
  <c r="AP26" i="14"/>
  <c r="AP10" i="14"/>
  <c r="AP72" i="14"/>
  <c r="AP63" i="14"/>
  <c r="AP47" i="14"/>
  <c r="AP31" i="14"/>
  <c r="AP15" i="14"/>
  <c r="AP68" i="14"/>
  <c r="AP4" i="14"/>
  <c r="AP84" i="14"/>
  <c r="AP44" i="14"/>
  <c r="AP20" i="14"/>
  <c r="AP24" i="14"/>
  <c r="AP73" i="14"/>
  <c r="AP52" i="14"/>
  <c r="AP5" i="14"/>
  <c r="AP36" i="14"/>
  <c r="AP41" i="14"/>
  <c r="AP21" i="14"/>
  <c r="AP50" i="14"/>
  <c r="AP34" i="14"/>
  <c r="AP39" i="14"/>
  <c r="AP86" i="14"/>
  <c r="AP87" i="14"/>
  <c r="AP92" i="14"/>
  <c r="AP56" i="14"/>
  <c r="AP13" i="14"/>
  <c r="AP48" i="14"/>
  <c r="AP12" i="14"/>
  <c r="AP69" i="14"/>
  <c r="AP32" i="14"/>
  <c r="AP53" i="14"/>
  <c r="AP93" i="14"/>
  <c r="AP88" i="14"/>
  <c r="AP71" i="14"/>
  <c r="AP62" i="14"/>
  <c r="AP46" i="14"/>
  <c r="AP30" i="14"/>
  <c r="AP14" i="14"/>
  <c r="AP81" i="14"/>
  <c r="AP76" i="14"/>
  <c r="AP67" i="14"/>
  <c r="AP51" i="14"/>
  <c r="AP35" i="14"/>
  <c r="AP19" i="14"/>
  <c r="AN101" i="14"/>
  <c r="AM193" i="14"/>
  <c r="AM186" i="14"/>
  <c r="AM120" i="14"/>
  <c r="AM163" i="14"/>
  <c r="AM166" i="14"/>
  <c r="AM145" i="14"/>
  <c r="AM190" i="14"/>
  <c r="AM124" i="14"/>
  <c r="AM180" i="14"/>
  <c r="AM160" i="14"/>
  <c r="AM187" i="14"/>
  <c r="AM139" i="14"/>
  <c r="AM142" i="14"/>
  <c r="AM121" i="14"/>
  <c r="AM164" i="14"/>
  <c r="AM143" i="14"/>
  <c r="AM167" i="14"/>
  <c r="AM162" i="14"/>
  <c r="AM106" i="14"/>
  <c r="AM191" i="14"/>
  <c r="AM136" i="14"/>
  <c r="AM115" i="14"/>
  <c r="AM118" i="14"/>
  <c r="AM161" i="14"/>
  <c r="AM140" i="14"/>
  <c r="AM176" i="14"/>
  <c r="AM119" i="14"/>
  <c r="AM175" i="14"/>
  <c r="AM130" i="14"/>
  <c r="AM151" i="14"/>
  <c r="AM184" i="14"/>
  <c r="AM135" i="14"/>
  <c r="AM185" i="14"/>
  <c r="AM178" i="14"/>
  <c r="AM189" i="14"/>
  <c r="AM112" i="14"/>
  <c r="AM155" i="14"/>
  <c r="AM158" i="14"/>
  <c r="AM137" i="14"/>
  <c r="AM116" i="14"/>
  <c r="AM111" i="14"/>
  <c r="AM165" i="14"/>
  <c r="AM114" i="14"/>
  <c r="AM182" i="14"/>
  <c r="AM152" i="14"/>
  <c r="AM131" i="14"/>
  <c r="AM179" i="14"/>
  <c r="AM134" i="14"/>
  <c r="AM113" i="14"/>
  <c r="AM156" i="14"/>
  <c r="AM117" i="14"/>
  <c r="AM173" i="14"/>
  <c r="AM141" i="14"/>
  <c r="AM149" i="14"/>
  <c r="AM127" i="14"/>
  <c r="AM168" i="14"/>
  <c r="AM144" i="14"/>
  <c r="AM132" i="14"/>
  <c r="AM154" i="14"/>
  <c r="AM108" i="14"/>
  <c r="AM159" i="14"/>
  <c r="AM177" i="14"/>
  <c r="AM153" i="14"/>
  <c r="AM122" i="14"/>
  <c r="AM183" i="14"/>
  <c r="AM107" i="14"/>
  <c r="AM110" i="14"/>
  <c r="AM129" i="14"/>
  <c r="AM105" i="14"/>
  <c r="AM172" i="14"/>
  <c r="AM148" i="14"/>
  <c r="AM157" i="14"/>
  <c r="AM125" i="14"/>
  <c r="AM188" i="14"/>
  <c r="AM170" i="14"/>
  <c r="AM171" i="14"/>
  <c r="AM150" i="14"/>
  <c r="AM192" i="14"/>
  <c r="AM104" i="14"/>
  <c r="AM174" i="14"/>
  <c r="AM138" i="14"/>
  <c r="AM133" i="14"/>
  <c r="AM123" i="14"/>
  <c r="AM181" i="14"/>
  <c r="AM128" i="14"/>
  <c r="AM169" i="14"/>
  <c r="AM146" i="14"/>
  <c r="AM109" i="14"/>
  <c r="AM147" i="14"/>
  <c r="AM126" i="14"/>
  <c r="AN401" i="14"/>
  <c r="AM424" i="14"/>
  <c r="AM446" i="14"/>
  <c r="AM464" i="14"/>
  <c r="AM486" i="14"/>
  <c r="AM478" i="14"/>
  <c r="AM489" i="14"/>
  <c r="AM481" i="14"/>
  <c r="AM441" i="14"/>
  <c r="AM433" i="14"/>
  <c r="AM425" i="14"/>
  <c r="AM477" i="14"/>
  <c r="AM421" i="14"/>
  <c r="AM415" i="14"/>
  <c r="AM411" i="14"/>
  <c r="AM491" i="14"/>
  <c r="AM419" i="14"/>
  <c r="AM405" i="14"/>
  <c r="AM439" i="14"/>
  <c r="AM479" i="14"/>
  <c r="AM487" i="14"/>
  <c r="AM471" i="14"/>
  <c r="AM416" i="14"/>
  <c r="AM408" i="14"/>
  <c r="AM459" i="14"/>
  <c r="AM451" i="14"/>
  <c r="AM443" i="14"/>
  <c r="AM435" i="14"/>
  <c r="AM427" i="14"/>
  <c r="AM422" i="14"/>
  <c r="AM462" i="14"/>
  <c r="AM468" i="14"/>
  <c r="AM466" i="14"/>
  <c r="AM493" i="14"/>
  <c r="AM429" i="14"/>
  <c r="AM458" i="14"/>
  <c r="AM414" i="14"/>
  <c r="AM406" i="14"/>
  <c r="AM469" i="14"/>
  <c r="AM454" i="14"/>
  <c r="AM467" i="14"/>
  <c r="AM480" i="14"/>
  <c r="AM461" i="14"/>
  <c r="AM434" i="14"/>
  <c r="AM470" i="14"/>
  <c r="AM483" i="14"/>
  <c r="AM465" i="14"/>
  <c r="AM460" i="14"/>
  <c r="AM412" i="14"/>
  <c r="AM418" i="14"/>
  <c r="AM420" i="14"/>
  <c r="AM417" i="14"/>
  <c r="AM482" i="14"/>
  <c r="AM456" i="14"/>
  <c r="AM448" i="14"/>
  <c r="AM440" i="14"/>
  <c r="AM432" i="14"/>
  <c r="AM413" i="14"/>
  <c r="AM484" i="14"/>
  <c r="AM472" i="14"/>
  <c r="AM438" i="14"/>
  <c r="AM457" i="14"/>
  <c r="AM488" i="14"/>
  <c r="AM444" i="14"/>
  <c r="AM409" i="14"/>
  <c r="AM445" i="14"/>
  <c r="AM404" i="14"/>
  <c r="AM452" i="14"/>
  <c r="AM492" i="14"/>
  <c r="AM428" i="14"/>
  <c r="AM473" i="14"/>
  <c r="AM450" i="14"/>
  <c r="AM475" i="14"/>
  <c r="AM474" i="14"/>
  <c r="AM407" i="14"/>
  <c r="AM423" i="14"/>
  <c r="AM430" i="14"/>
  <c r="AM449" i="14"/>
  <c r="AM455" i="14"/>
  <c r="AM447" i="14"/>
  <c r="AM426" i="14"/>
  <c r="AM463" i="14"/>
  <c r="AM436" i="14"/>
  <c r="AM476" i="14"/>
  <c r="AM485" i="14"/>
  <c r="AM442" i="14"/>
  <c r="AM453" i="14"/>
  <c r="AM410" i="14"/>
  <c r="AM431" i="14"/>
  <c r="AM490" i="14"/>
  <c r="AM437" i="14"/>
  <c r="AN201" i="14"/>
  <c r="AM285" i="14"/>
  <c r="AM221" i="14"/>
  <c r="AM240" i="14"/>
  <c r="AM283" i="14"/>
  <c r="AM219" i="14"/>
  <c r="AM238" i="14"/>
  <c r="AM257" i="14"/>
  <c r="AM271" i="14"/>
  <c r="AM252" i="14"/>
  <c r="AM242" i="14"/>
  <c r="AM223" i="14"/>
  <c r="AM236" i="14"/>
  <c r="AM210" i="14"/>
  <c r="AM290" i="14"/>
  <c r="AM261" i="14"/>
  <c r="AM280" i="14"/>
  <c r="AM237" i="14"/>
  <c r="AM256" i="14"/>
  <c r="AM235" i="14"/>
  <c r="AM248" i="14"/>
  <c r="AM208" i="14"/>
  <c r="AM267" i="14"/>
  <c r="AM233" i="14"/>
  <c r="AM225" i="14"/>
  <c r="AM217" i="14"/>
  <c r="AM209" i="14"/>
  <c r="AM282" i="14"/>
  <c r="AM263" i="14"/>
  <c r="AM234" i="14"/>
  <c r="AM269" i="14"/>
  <c r="AM213" i="14"/>
  <c r="AM251" i="14"/>
  <c r="AM249" i="14"/>
  <c r="AM241" i="14"/>
  <c r="AM226" i="14"/>
  <c r="AM258" i="14"/>
  <c r="AM212" i="14"/>
  <c r="AM292" i="14"/>
  <c r="AM231" i="14"/>
  <c r="AM288" i="14"/>
  <c r="AM232" i="14"/>
  <c r="AM278" i="14"/>
  <c r="AM289" i="14"/>
  <c r="AM281" i="14"/>
  <c r="AM273" i="14"/>
  <c r="AM265" i="14"/>
  <c r="AM228" i="14"/>
  <c r="AM207" i="14"/>
  <c r="AM255" i="14"/>
  <c r="AM253" i="14"/>
  <c r="AM205" i="14"/>
  <c r="AM216" i="14"/>
  <c r="AM291" i="14"/>
  <c r="AM275" i="14"/>
  <c r="AM284" i="14"/>
  <c r="AM276" i="14"/>
  <c r="AM268" i="14"/>
  <c r="AM272" i="14"/>
  <c r="AM259" i="14"/>
  <c r="AM244" i="14"/>
  <c r="AM277" i="14"/>
  <c r="AM224" i="14"/>
  <c r="AM230" i="14"/>
  <c r="AM204" i="14"/>
  <c r="AM260" i="14"/>
  <c r="AM220" i="14"/>
  <c r="AM206" i="14"/>
  <c r="AM250" i="14"/>
  <c r="AM293" i="14"/>
  <c r="AM229" i="14"/>
  <c r="AM243" i="14"/>
  <c r="AM274" i="14"/>
  <c r="AM218" i="14"/>
  <c r="AM227" i="14"/>
  <c r="AM211" i="14"/>
  <c r="AM286" i="14"/>
  <c r="AM222" i="14"/>
  <c r="AM239" i="14"/>
  <c r="AM262" i="14"/>
  <c r="AM215" i="14"/>
  <c r="AM266" i="14"/>
  <c r="AM245" i="14"/>
  <c r="AM264" i="14"/>
  <c r="AM270" i="14"/>
  <c r="AM214" i="14"/>
  <c r="AM287" i="14"/>
  <c r="AM254" i="14"/>
  <c r="AM279" i="14"/>
  <c r="AM246" i="14"/>
  <c r="AM247" i="14"/>
  <c r="AN501" i="14"/>
  <c r="AM575" i="14"/>
  <c r="AM578" i="14"/>
  <c r="AM574" i="14"/>
  <c r="AM538" i="14"/>
  <c r="AM549" i="14"/>
  <c r="AM536" i="14"/>
  <c r="AM555" i="14"/>
  <c r="AM561" i="14"/>
  <c r="AM542" i="14"/>
  <c r="AM592" i="14"/>
  <c r="AM509" i="14"/>
  <c r="AM526" i="14"/>
  <c r="AM582" i="14"/>
  <c r="AM593" i="14"/>
  <c r="AM551" i="14"/>
  <c r="AM525" i="14"/>
  <c r="AM571" i="14"/>
  <c r="AM531" i="14"/>
  <c r="AM522" i="14"/>
  <c r="AM507" i="14"/>
  <c r="AM577" i="14"/>
  <c r="AM512" i="14"/>
  <c r="AM591" i="14"/>
  <c r="AM580" i="14"/>
  <c r="AM584" i="14"/>
  <c r="AM527" i="14"/>
  <c r="AM554" i="14"/>
  <c r="AM552" i="14"/>
  <c r="AM518" i="14"/>
  <c r="AM516" i="14"/>
  <c r="AM540" i="14"/>
  <c r="AM513" i="14"/>
  <c r="AM553" i="14"/>
  <c r="AM563" i="14"/>
  <c r="AM590" i="14"/>
  <c r="AM581" i="14"/>
  <c r="AM573" i="14"/>
  <c r="AM530" i="14"/>
  <c r="AM541" i="14"/>
  <c r="AM528" i="14"/>
  <c r="AM547" i="14"/>
  <c r="AM567" i="14"/>
  <c r="AM508" i="14"/>
  <c r="AM524" i="14"/>
  <c r="AM585" i="14"/>
  <c r="AM588" i="14"/>
  <c r="AM587" i="14"/>
  <c r="AM543" i="14"/>
  <c r="AM570" i="14"/>
  <c r="AM523" i="14"/>
  <c r="AM545" i="14"/>
  <c r="AM521" i="14"/>
  <c r="AM550" i="14"/>
  <c r="AM511" i="14"/>
  <c r="AM583" i="14"/>
  <c r="AM546" i="14"/>
  <c r="AM533" i="14"/>
  <c r="AM537" i="14"/>
  <c r="AM517" i="14"/>
  <c r="AM504" i="14"/>
  <c r="AM586" i="14"/>
  <c r="AM579" i="14"/>
  <c r="AM576" i="14"/>
  <c r="AM544" i="14"/>
  <c r="AM558" i="14"/>
  <c r="AM565" i="14"/>
  <c r="AM534" i="14"/>
  <c r="AM569" i="14"/>
  <c r="AM562" i="14"/>
  <c r="AM520" i="14"/>
  <c r="AM548" i="14"/>
  <c r="AM514" i="14"/>
  <c r="AM505" i="14"/>
  <c r="AM568" i="14"/>
  <c r="AM589" i="14"/>
  <c r="AM556" i="14"/>
  <c r="AM560" i="14"/>
  <c r="AM557" i="14"/>
  <c r="AM539" i="14"/>
  <c r="AM564" i="14"/>
  <c r="AM572" i="14"/>
  <c r="AM510" i="14"/>
  <c r="AM519" i="14"/>
  <c r="AM506" i="14"/>
  <c r="AM535" i="14"/>
  <c r="AM529" i="14"/>
  <c r="AM515" i="14"/>
  <c r="AM559" i="14"/>
  <c r="AM566" i="14"/>
  <c r="AM532" i="14"/>
  <c r="AN301" i="14"/>
  <c r="AM385" i="14"/>
  <c r="AM332" i="14"/>
  <c r="AM314" i="14"/>
  <c r="AM377" i="14"/>
  <c r="AM369" i="14"/>
  <c r="AM386" i="14"/>
  <c r="AM347" i="14"/>
  <c r="AM339" i="14"/>
  <c r="AM381" i="14"/>
  <c r="AM355" i="14"/>
  <c r="AM393" i="14"/>
  <c r="AM387" i="14"/>
  <c r="AM373" i="14"/>
  <c r="AM345" i="14"/>
  <c r="AM337" i="14"/>
  <c r="AM329" i="14"/>
  <c r="AM321" i="14"/>
  <c r="AM327" i="14"/>
  <c r="AM320" i="14"/>
  <c r="AM305" i="14"/>
  <c r="AM333" i="14"/>
  <c r="AM382" i="14"/>
  <c r="AM374" i="14"/>
  <c r="AM366" i="14"/>
  <c r="AM358" i="14"/>
  <c r="AM350" i="14"/>
  <c r="AM376" i="14"/>
  <c r="AM352" i="14"/>
  <c r="AM363" i="14"/>
  <c r="AM326" i="14"/>
  <c r="AM318" i="14"/>
  <c r="AM379" i="14"/>
  <c r="AM343" i="14"/>
  <c r="AM335" i="14"/>
  <c r="AM338" i="14"/>
  <c r="AM325" i="14"/>
  <c r="AM304" i="14"/>
  <c r="AM372" i="14"/>
  <c r="AM311" i="14"/>
  <c r="AM317" i="14"/>
  <c r="AM354" i="14"/>
  <c r="AM309" i="14"/>
  <c r="AM390" i="14"/>
  <c r="AM364" i="14"/>
  <c r="AM342" i="14"/>
  <c r="AM334" i="14"/>
  <c r="AM371" i="14"/>
  <c r="AM324" i="14"/>
  <c r="AM316" i="14"/>
  <c r="AM346" i="14"/>
  <c r="AM313" i="14"/>
  <c r="AM383" i="14"/>
  <c r="AM378" i="14"/>
  <c r="AM351" i="14"/>
  <c r="AM323" i="14"/>
  <c r="AM389" i="14"/>
  <c r="AM361" i="14"/>
  <c r="AM359" i="14"/>
  <c r="AM344" i="14"/>
  <c r="AM312" i="14"/>
  <c r="AM370" i="14"/>
  <c r="AM315" i="14"/>
  <c r="AM392" i="14"/>
  <c r="AM357" i="14"/>
  <c r="AM319" i="14"/>
  <c r="AM388" i="14"/>
  <c r="AM375" i="14"/>
  <c r="AM307" i="14"/>
  <c r="AM336" i="14"/>
  <c r="AM341" i="14"/>
  <c r="AM322" i="14"/>
  <c r="AM306" i="14"/>
  <c r="AM328" i="14"/>
  <c r="AM340" i="14"/>
  <c r="AM384" i="14"/>
  <c r="AM356" i="14"/>
  <c r="AM330" i="14"/>
  <c r="AM308" i="14"/>
  <c r="AM365" i="14"/>
  <c r="AM362" i="14"/>
  <c r="AM349" i="14"/>
  <c r="AM360" i="14"/>
  <c r="AM348" i="14"/>
  <c r="AM380" i="14"/>
  <c r="AM367" i="14"/>
  <c r="AM368" i="14"/>
  <c r="AM391" i="14"/>
  <c r="AM353" i="14"/>
  <c r="AM331" i="14"/>
  <c r="AM310" i="14"/>
  <c r="AN102" i="14" l="1"/>
  <c r="AN103" i="14"/>
  <c r="AN203" i="14"/>
  <c r="AN202" i="14"/>
  <c r="AQ3" i="14"/>
  <c r="AQ2" i="14"/>
  <c r="AN303" i="14"/>
  <c r="AN302" i="14"/>
  <c r="AN402" i="14"/>
  <c r="AN403" i="14"/>
  <c r="AN503" i="14"/>
  <c r="AN502" i="14"/>
  <c r="AO101" i="14"/>
  <c r="AN187" i="14"/>
  <c r="AN139" i="14"/>
  <c r="AN118" i="14"/>
  <c r="AN121" i="14"/>
  <c r="AN164" i="14"/>
  <c r="AN143" i="14"/>
  <c r="AN138" i="14"/>
  <c r="AN114" i="14"/>
  <c r="AN188" i="14"/>
  <c r="AN181" i="14"/>
  <c r="AN192" i="14"/>
  <c r="AN115" i="14"/>
  <c r="AN158" i="14"/>
  <c r="AN161" i="14"/>
  <c r="AN140" i="14"/>
  <c r="AN119" i="14"/>
  <c r="AN149" i="14"/>
  <c r="AN162" i="14"/>
  <c r="AN155" i="14"/>
  <c r="AN179" i="14"/>
  <c r="AN134" i="14"/>
  <c r="AN137" i="14"/>
  <c r="AN116" i="14"/>
  <c r="AN182" i="14"/>
  <c r="AN159" i="14"/>
  <c r="AN186" i="14"/>
  <c r="AN131" i="14"/>
  <c r="AN174" i="14"/>
  <c r="AN110" i="14"/>
  <c r="AN113" i="14"/>
  <c r="AN156" i="14"/>
  <c r="AN135" i="14"/>
  <c r="AN136" i="14"/>
  <c r="AN120" i="14"/>
  <c r="AN122" i="14"/>
  <c r="AN168" i="14"/>
  <c r="AN180" i="14"/>
  <c r="AN191" i="14"/>
  <c r="AN184" i="14"/>
  <c r="AN177" i="14"/>
  <c r="AN171" i="14"/>
  <c r="AN107" i="14"/>
  <c r="AN150" i="14"/>
  <c r="AN153" i="14"/>
  <c r="AN132" i="14"/>
  <c r="AN175" i="14"/>
  <c r="AN111" i="14"/>
  <c r="AN128" i="14"/>
  <c r="AN133" i="14"/>
  <c r="AN185" i="14"/>
  <c r="AN104" i="14"/>
  <c r="AN152" i="14"/>
  <c r="AN172" i="14"/>
  <c r="AN126" i="14"/>
  <c r="AN129" i="14"/>
  <c r="AN148" i="14"/>
  <c r="AN157" i="14"/>
  <c r="AN130" i="14"/>
  <c r="AN112" i="14"/>
  <c r="AN178" i="14"/>
  <c r="AN105" i="14"/>
  <c r="AN124" i="14"/>
  <c r="AN167" i="14"/>
  <c r="AN183" i="14"/>
  <c r="AN189" i="14"/>
  <c r="AN147" i="14"/>
  <c r="AN165" i="14"/>
  <c r="AN160" i="14"/>
  <c r="AN117" i="14"/>
  <c r="AN154" i="14"/>
  <c r="AN123" i="14"/>
  <c r="AN166" i="14"/>
  <c r="AN169" i="14"/>
  <c r="AN173" i="14"/>
  <c r="AN146" i="14"/>
  <c r="AN142" i="14"/>
  <c r="AN151" i="14"/>
  <c r="AN141" i="14"/>
  <c r="AN144" i="14"/>
  <c r="AN163" i="14"/>
  <c r="AN145" i="14"/>
  <c r="AN109" i="14"/>
  <c r="AN108" i="14"/>
  <c r="AN193" i="14"/>
  <c r="AN170" i="14"/>
  <c r="AN125" i="14"/>
  <c r="AN176" i="14"/>
  <c r="AN190" i="14"/>
  <c r="AN127" i="14"/>
  <c r="AN106" i="14"/>
  <c r="AO501" i="14"/>
  <c r="AN583" i="14"/>
  <c r="AN530" i="14"/>
  <c r="AN557" i="14"/>
  <c r="AN555" i="14"/>
  <c r="AN510" i="14"/>
  <c r="AN517" i="14"/>
  <c r="AN511" i="14"/>
  <c r="AN543" i="14"/>
  <c r="AN545" i="14"/>
  <c r="AN593" i="14"/>
  <c r="AN570" i="14"/>
  <c r="AN589" i="14"/>
  <c r="AN533" i="14"/>
  <c r="AN572" i="14"/>
  <c r="AN566" i="14"/>
  <c r="AN544" i="14"/>
  <c r="AN531" i="14"/>
  <c r="AN550" i="14"/>
  <c r="AN521" i="14"/>
  <c r="AN527" i="14"/>
  <c r="AN574" i="14"/>
  <c r="AN519" i="14"/>
  <c r="AN575" i="14"/>
  <c r="AN567" i="14"/>
  <c r="AN508" i="14"/>
  <c r="AN588" i="14"/>
  <c r="AN576" i="14"/>
  <c r="AN573" i="14"/>
  <c r="AN546" i="14"/>
  <c r="AN579" i="14"/>
  <c r="AN520" i="14"/>
  <c r="AN526" i="14"/>
  <c r="AN580" i="14"/>
  <c r="AN524" i="14"/>
  <c r="AN556" i="14"/>
  <c r="AN586" i="14"/>
  <c r="AN582" i="14"/>
  <c r="AN522" i="14"/>
  <c r="AN549" i="14"/>
  <c r="AN560" i="14"/>
  <c r="AN547" i="14"/>
  <c r="AN516" i="14"/>
  <c r="AN551" i="14"/>
  <c r="AN505" i="14"/>
  <c r="AN569" i="14"/>
  <c r="AN535" i="14"/>
  <c r="AN565" i="14"/>
  <c r="AN585" i="14"/>
  <c r="AN590" i="14"/>
  <c r="AN562" i="14"/>
  <c r="AN525" i="14"/>
  <c r="AN571" i="14"/>
  <c r="AN568" i="14"/>
  <c r="AN536" i="14"/>
  <c r="AN523" i="14"/>
  <c r="AN542" i="14"/>
  <c r="AN561" i="14"/>
  <c r="AN514" i="14"/>
  <c r="AN532" i="14"/>
  <c r="AN553" i="14"/>
  <c r="AN509" i="14"/>
  <c r="AN592" i="14"/>
  <c r="AN539" i="14"/>
  <c r="AN515" i="14"/>
  <c r="AN587" i="14"/>
  <c r="AN577" i="14"/>
  <c r="AN564" i="14"/>
  <c r="AN538" i="14"/>
  <c r="AN518" i="14"/>
  <c r="AN548" i="14"/>
  <c r="AN540" i="14"/>
  <c r="AN563" i="14"/>
  <c r="AN537" i="14"/>
  <c r="AN507" i="14"/>
  <c r="AN581" i="14"/>
  <c r="AN529" i="14"/>
  <c r="AN512" i="14"/>
  <c r="AN506" i="14"/>
  <c r="AN541" i="14"/>
  <c r="AN552" i="14"/>
  <c r="AN534" i="14"/>
  <c r="AN504" i="14"/>
  <c r="AN558" i="14"/>
  <c r="AN578" i="14"/>
  <c r="AN584" i="14"/>
  <c r="AN559" i="14"/>
  <c r="AN591" i="14"/>
  <c r="AN554" i="14"/>
  <c r="AN528" i="14"/>
  <c r="AN513" i="14"/>
  <c r="AO301" i="14"/>
  <c r="AN361" i="14"/>
  <c r="AN383" i="14"/>
  <c r="AN310" i="14"/>
  <c r="AN379" i="14"/>
  <c r="AN324" i="14"/>
  <c r="AN357" i="14"/>
  <c r="AN344" i="14"/>
  <c r="AN325" i="14"/>
  <c r="AN374" i="14"/>
  <c r="AN339" i="14"/>
  <c r="AN308" i="14"/>
  <c r="AN388" i="14"/>
  <c r="AN362" i="14"/>
  <c r="AN340" i="14"/>
  <c r="AN332" i="14"/>
  <c r="AN316" i="14"/>
  <c r="AN322" i="14"/>
  <c r="AN315" i="14"/>
  <c r="AN354" i="14"/>
  <c r="AN307" i="14"/>
  <c r="AN331" i="14"/>
  <c r="AN347" i="14"/>
  <c r="AN376" i="14"/>
  <c r="AN377" i="14"/>
  <c r="AN369" i="14"/>
  <c r="AN353" i="14"/>
  <c r="AN321" i="14"/>
  <c r="AN348" i="14"/>
  <c r="AN382" i="14"/>
  <c r="AN346" i="14"/>
  <c r="AN338" i="14"/>
  <c r="AN330" i="14"/>
  <c r="AN393" i="14"/>
  <c r="AN385" i="14"/>
  <c r="AN345" i="14"/>
  <c r="AN337" i="14"/>
  <c r="AN329" i="14"/>
  <c r="AN360" i="14"/>
  <c r="AN358" i="14"/>
  <c r="AN327" i="14"/>
  <c r="AN319" i="14"/>
  <c r="AN313" i="14"/>
  <c r="AN304" i="14"/>
  <c r="AN312" i="14"/>
  <c r="AN306" i="14"/>
  <c r="AN384" i="14"/>
  <c r="AN343" i="14"/>
  <c r="AN335" i="14"/>
  <c r="AN367" i="14"/>
  <c r="AN323" i="14"/>
  <c r="AN391" i="14"/>
  <c r="AN375" i="14"/>
  <c r="AN378" i="14"/>
  <c r="AN370" i="14"/>
  <c r="AN371" i="14"/>
  <c r="AN341" i="14"/>
  <c r="AN366" i="14"/>
  <c r="AN305" i="14"/>
  <c r="AN352" i="14"/>
  <c r="AN314" i="14"/>
  <c r="AN364" i="14"/>
  <c r="AN351" i="14"/>
  <c r="AN387" i="14"/>
  <c r="AN350" i="14"/>
  <c r="AN368" i="14"/>
  <c r="AN336" i="14"/>
  <c r="AN309" i="14"/>
  <c r="AN381" i="14"/>
  <c r="AN373" i="14"/>
  <c r="AN380" i="14"/>
  <c r="AN342" i="14"/>
  <c r="AN359" i="14"/>
  <c r="AN356" i="14"/>
  <c r="AN328" i="14"/>
  <c r="AN333" i="14"/>
  <c r="AN318" i="14"/>
  <c r="AN349" i="14"/>
  <c r="AN372" i="14"/>
  <c r="AN386" i="14"/>
  <c r="AN389" i="14"/>
  <c r="AN363" i="14"/>
  <c r="AN334" i="14"/>
  <c r="AN326" i="14"/>
  <c r="AN392" i="14"/>
  <c r="AN311" i="14"/>
  <c r="AN390" i="14"/>
  <c r="AN317" i="14"/>
  <c r="AN355" i="14"/>
  <c r="AN365" i="14"/>
  <c r="AN320" i="14"/>
  <c r="AO401" i="14"/>
  <c r="AN484" i="14"/>
  <c r="AN470" i="14"/>
  <c r="AN443" i="14"/>
  <c r="AN438" i="14"/>
  <c r="AN420" i="14"/>
  <c r="AN431" i="14"/>
  <c r="AN467" i="14"/>
  <c r="AN460" i="14"/>
  <c r="AN452" i="14"/>
  <c r="AN444" i="14"/>
  <c r="AN486" i="14"/>
  <c r="AN464" i="14"/>
  <c r="AN462" i="14"/>
  <c r="AN419" i="14"/>
  <c r="AN411" i="14"/>
  <c r="AN490" i="14"/>
  <c r="AN482" i="14"/>
  <c r="AN454" i="14"/>
  <c r="AN446" i="14"/>
  <c r="AN459" i="14"/>
  <c r="AN451" i="14"/>
  <c r="AN435" i="14"/>
  <c r="AN427" i="14"/>
  <c r="AN468" i="14"/>
  <c r="AN441" i="14"/>
  <c r="AN433" i="14"/>
  <c r="AN425" i="14"/>
  <c r="AN485" i="14"/>
  <c r="AN469" i="14"/>
  <c r="AN476" i="14"/>
  <c r="AN421" i="14"/>
  <c r="AN414" i="14"/>
  <c r="AN491" i="14"/>
  <c r="AN478" i="14"/>
  <c r="AN457" i="14"/>
  <c r="AN488" i="14"/>
  <c r="AN426" i="14"/>
  <c r="AN493" i="14"/>
  <c r="AN449" i="14"/>
  <c r="AN436" i="14"/>
  <c r="AN463" i="14"/>
  <c r="AN423" i="14"/>
  <c r="AN474" i="14"/>
  <c r="AN461" i="14"/>
  <c r="AN424" i="14"/>
  <c r="AN418" i="14"/>
  <c r="AN437" i="14"/>
  <c r="AN429" i="14"/>
  <c r="AN405" i="14"/>
  <c r="AN489" i="14"/>
  <c r="AN465" i="14"/>
  <c r="AN447" i="14"/>
  <c r="AN440" i="14"/>
  <c r="AN409" i="14"/>
  <c r="AN475" i="14"/>
  <c r="AN416" i="14"/>
  <c r="AN456" i="14"/>
  <c r="AN479" i="14"/>
  <c r="AN428" i="14"/>
  <c r="AN413" i="14"/>
  <c r="AN407" i="14"/>
  <c r="AN472" i="14"/>
  <c r="AN417" i="14"/>
  <c r="AN473" i="14"/>
  <c r="AN487" i="14"/>
  <c r="AN483" i="14"/>
  <c r="AN458" i="14"/>
  <c r="AN442" i="14"/>
  <c r="AN445" i="14"/>
  <c r="AN448" i="14"/>
  <c r="AN412" i="14"/>
  <c r="AN430" i="14"/>
  <c r="AN466" i="14"/>
  <c r="AN408" i="14"/>
  <c r="AN481" i="14"/>
  <c r="AN492" i="14"/>
  <c r="AN415" i="14"/>
  <c r="AN406" i="14"/>
  <c r="AN404" i="14"/>
  <c r="AN477" i="14"/>
  <c r="AN455" i="14"/>
  <c r="AN422" i="14"/>
  <c r="AN432" i="14"/>
  <c r="AN453" i="14"/>
  <c r="AN450" i="14"/>
  <c r="AN410" i="14"/>
  <c r="AN434" i="14"/>
  <c r="AN480" i="14"/>
  <c r="AN439" i="14"/>
  <c r="AN471" i="14"/>
  <c r="AR1" i="14"/>
  <c r="AQ82" i="14"/>
  <c r="AQ58" i="14"/>
  <c r="AQ42" i="14"/>
  <c r="AQ26" i="14"/>
  <c r="AQ10" i="14"/>
  <c r="AQ63" i="14"/>
  <c r="AQ47" i="14"/>
  <c r="AQ31" i="14"/>
  <c r="AQ15" i="14"/>
  <c r="AQ74" i="14"/>
  <c r="AQ60" i="14"/>
  <c r="AQ44" i="14"/>
  <c r="AQ28" i="14"/>
  <c r="AQ12" i="14"/>
  <c r="AQ41" i="14"/>
  <c r="AQ17" i="14"/>
  <c r="AQ29" i="14"/>
  <c r="AQ89" i="14"/>
  <c r="AQ9" i="14"/>
  <c r="AQ73" i="14"/>
  <c r="AQ38" i="14"/>
  <c r="AQ22" i="14"/>
  <c r="AQ84" i="14"/>
  <c r="AQ91" i="14"/>
  <c r="AQ43" i="14"/>
  <c r="AQ40" i="14"/>
  <c r="AQ77" i="14"/>
  <c r="AQ81" i="14"/>
  <c r="AQ87" i="14"/>
  <c r="AQ80" i="14"/>
  <c r="AQ79" i="14"/>
  <c r="AQ7" i="14"/>
  <c r="AQ45" i="14"/>
  <c r="AQ21" i="14"/>
  <c r="AQ25" i="14"/>
  <c r="AQ37" i="14"/>
  <c r="AQ53" i="14"/>
  <c r="AQ8" i="14"/>
  <c r="AQ70" i="14"/>
  <c r="AQ56" i="14"/>
  <c r="AQ93" i="14"/>
  <c r="AQ90" i="14"/>
  <c r="AQ88" i="14"/>
  <c r="AQ62" i="14"/>
  <c r="AQ46" i="14"/>
  <c r="AQ30" i="14"/>
  <c r="AQ14" i="14"/>
  <c r="AQ67" i="14"/>
  <c r="AQ51" i="14"/>
  <c r="AQ35" i="14"/>
  <c r="AQ19" i="14"/>
  <c r="AQ64" i="14"/>
  <c r="AQ48" i="14"/>
  <c r="AQ32" i="14"/>
  <c r="AQ16" i="14"/>
  <c r="AQ65" i="14"/>
  <c r="AQ57" i="14"/>
  <c r="AQ49" i="14"/>
  <c r="AQ13" i="14"/>
  <c r="AQ78" i="14"/>
  <c r="AQ86" i="14"/>
  <c r="AQ6" i="14"/>
  <c r="AQ59" i="14"/>
  <c r="AQ27" i="14"/>
  <c r="AQ11" i="14"/>
  <c r="AQ24" i="14"/>
  <c r="AQ61" i="14"/>
  <c r="AQ83" i="14"/>
  <c r="AQ85" i="14"/>
  <c r="AQ92" i="14"/>
  <c r="AQ5" i="14"/>
  <c r="AQ4" i="14"/>
  <c r="AQ33" i="14"/>
  <c r="AQ69" i="14"/>
  <c r="AQ54" i="14"/>
  <c r="AQ72" i="14"/>
  <c r="AQ75" i="14"/>
  <c r="AQ66" i="14"/>
  <c r="AQ50" i="14"/>
  <c r="AQ34" i="14"/>
  <c r="AQ18" i="14"/>
  <c r="AQ76" i="14"/>
  <c r="AQ71" i="14"/>
  <c r="AQ55" i="14"/>
  <c r="AQ39" i="14"/>
  <c r="AQ23" i="14"/>
  <c r="AQ68" i="14"/>
  <c r="AQ52" i="14"/>
  <c r="AQ36" i="14"/>
  <c r="AQ20" i="14"/>
  <c r="AO201" i="14"/>
  <c r="AN240" i="14"/>
  <c r="AN259" i="14"/>
  <c r="AN238" i="14"/>
  <c r="AN257" i="14"/>
  <c r="AN276" i="14"/>
  <c r="AN212" i="14"/>
  <c r="AN274" i="14"/>
  <c r="AN255" i="14"/>
  <c r="AN205" i="14"/>
  <c r="AN271" i="14"/>
  <c r="AN280" i="14"/>
  <c r="AN216" i="14"/>
  <c r="AN235" i="14"/>
  <c r="AN256" i="14"/>
  <c r="AN275" i="14"/>
  <c r="AN211" i="14"/>
  <c r="AN254" i="14"/>
  <c r="AN273" i="14"/>
  <c r="AN288" i="14"/>
  <c r="AN232" i="14"/>
  <c r="AN286" i="14"/>
  <c r="AN270" i="14"/>
  <c r="AN214" i="14"/>
  <c r="AN252" i="14"/>
  <c r="AN244" i="14"/>
  <c r="AN236" i="14"/>
  <c r="AN242" i="14"/>
  <c r="AN213" i="14"/>
  <c r="AN287" i="14"/>
  <c r="AN277" i="14"/>
  <c r="AN221" i="14"/>
  <c r="AN290" i="14"/>
  <c r="AN251" i="14"/>
  <c r="AN292" i="14"/>
  <c r="AN284" i="14"/>
  <c r="AN268" i="14"/>
  <c r="AN260" i="14"/>
  <c r="AN218" i="14"/>
  <c r="AN269" i="14"/>
  <c r="AN258" i="14"/>
  <c r="AN272" i="14"/>
  <c r="AN224" i="14"/>
  <c r="AN215" i="14"/>
  <c r="AN253" i="14"/>
  <c r="AN247" i="14"/>
  <c r="AN279" i="14"/>
  <c r="AN250" i="14"/>
  <c r="AN229" i="14"/>
  <c r="AN231" i="14"/>
  <c r="AN291" i="14"/>
  <c r="AN243" i="14"/>
  <c r="AN281" i="14"/>
  <c r="AN261" i="14"/>
  <c r="AN264" i="14"/>
  <c r="AN208" i="14"/>
  <c r="AN219" i="14"/>
  <c r="AN278" i="14"/>
  <c r="AN222" i="14"/>
  <c r="AN206" i="14"/>
  <c r="AN209" i="14"/>
  <c r="AN293" i="14"/>
  <c r="AN226" i="14"/>
  <c r="AN237" i="14"/>
  <c r="AN230" i="14"/>
  <c r="AN217" i="14"/>
  <c r="AN228" i="14"/>
  <c r="AN263" i="14"/>
  <c r="AN207" i="14"/>
  <c r="AN248" i="14"/>
  <c r="AN283" i="14"/>
  <c r="AN267" i="14"/>
  <c r="AN265" i="14"/>
  <c r="AN220" i="14"/>
  <c r="AN223" i="14"/>
  <c r="AN245" i="14"/>
  <c r="AN210" i="14"/>
  <c r="AN249" i="14"/>
  <c r="AN204" i="14"/>
  <c r="AN239" i="14"/>
  <c r="AN227" i="14"/>
  <c r="AN262" i="14"/>
  <c r="AN285" i="14"/>
  <c r="AN266" i="14"/>
  <c r="AN241" i="14"/>
  <c r="AN233" i="14"/>
  <c r="AN234" i="14"/>
  <c r="AN246" i="14"/>
  <c r="AN225" i="14"/>
  <c r="AN282" i="14"/>
  <c r="AN289" i="14"/>
  <c r="AO503" i="14" l="1"/>
  <c r="AO502" i="14"/>
  <c r="AO402" i="14"/>
  <c r="AO403" i="14"/>
  <c r="AO102" i="14"/>
  <c r="AO103" i="14"/>
  <c r="AO203" i="14"/>
  <c r="AO202" i="14"/>
  <c r="AO302" i="14"/>
  <c r="AO303" i="14"/>
  <c r="AR3" i="14"/>
  <c r="AR2" i="14"/>
  <c r="AP501" i="14"/>
  <c r="AO591" i="14"/>
  <c r="AO549" i="14"/>
  <c r="AO523" i="14"/>
  <c r="AO529" i="14"/>
  <c r="AO516" i="14"/>
  <c r="AO540" i="14"/>
  <c r="AO514" i="14"/>
  <c r="AO505" i="14"/>
  <c r="AO565" i="14"/>
  <c r="AO589" i="14"/>
  <c r="AO586" i="14"/>
  <c r="AO580" i="14"/>
  <c r="AO593" i="14"/>
  <c r="AO525" i="14"/>
  <c r="AO564" i="14"/>
  <c r="AO552" i="14"/>
  <c r="AO550" i="14"/>
  <c r="AO548" i="14"/>
  <c r="AO527" i="14"/>
  <c r="AO559" i="14"/>
  <c r="AO551" i="14"/>
  <c r="AO532" i="14"/>
  <c r="AO554" i="14"/>
  <c r="AO506" i="14"/>
  <c r="AO519" i="14"/>
  <c r="AO588" i="14"/>
  <c r="AO528" i="14"/>
  <c r="AO539" i="14"/>
  <c r="AO526" i="14"/>
  <c r="AO545" i="14"/>
  <c r="AO587" i="14"/>
  <c r="AO512" i="14"/>
  <c r="AO543" i="14"/>
  <c r="AO592" i="14"/>
  <c r="AO577" i="14"/>
  <c r="AO541" i="14"/>
  <c r="AO521" i="14"/>
  <c r="AO546" i="14"/>
  <c r="AO574" i="14"/>
  <c r="AO510" i="14"/>
  <c r="AO563" i="14"/>
  <c r="AO508" i="14"/>
  <c r="AO581" i="14"/>
  <c r="AO579" i="14"/>
  <c r="AO566" i="14"/>
  <c r="AO544" i="14"/>
  <c r="AO555" i="14"/>
  <c r="AO542" i="14"/>
  <c r="AO582" i="14"/>
  <c r="AO561" i="14"/>
  <c r="AO520" i="14"/>
  <c r="AO578" i="14"/>
  <c r="AO535" i="14"/>
  <c r="AO570" i="14"/>
  <c r="AO534" i="14"/>
  <c r="AO515" i="14"/>
  <c r="AO507" i="14"/>
  <c r="AO556" i="14"/>
  <c r="AO557" i="14"/>
  <c r="AO533" i="14"/>
  <c r="AO571" i="14"/>
  <c r="AO537" i="14"/>
  <c r="AO513" i="14"/>
  <c r="AO504" i="14"/>
  <c r="AO509" i="14"/>
  <c r="AO531" i="14"/>
  <c r="AO524" i="14"/>
  <c r="AO575" i="14"/>
  <c r="AO568" i="14"/>
  <c r="AO522" i="14"/>
  <c r="AO553" i="14"/>
  <c r="AO511" i="14"/>
  <c r="AO562" i="14"/>
  <c r="AO572" i="14"/>
  <c r="AO584" i="14"/>
  <c r="AO518" i="14"/>
  <c r="AO558" i="14"/>
  <c r="AO530" i="14"/>
  <c r="AO583" i="14"/>
  <c r="AO576" i="14"/>
  <c r="AO536" i="14"/>
  <c r="AO547" i="14"/>
  <c r="AO517" i="14"/>
  <c r="AO585" i="14"/>
  <c r="AO569" i="14"/>
  <c r="AO538" i="14"/>
  <c r="AO573" i="14"/>
  <c r="AO567" i="14"/>
  <c r="AO560" i="14"/>
  <c r="AO590" i="14"/>
  <c r="AS1" i="14"/>
  <c r="AR63" i="14"/>
  <c r="AR47" i="14"/>
  <c r="AR31" i="14"/>
  <c r="AR15" i="14"/>
  <c r="AR68" i="14"/>
  <c r="AR52" i="14"/>
  <c r="AR36" i="14"/>
  <c r="AR20" i="14"/>
  <c r="AR10" i="14"/>
  <c r="AR17" i="14"/>
  <c r="AR26" i="14"/>
  <c r="AR54" i="14"/>
  <c r="AR49" i="14"/>
  <c r="AR87" i="14"/>
  <c r="AR86" i="14"/>
  <c r="AR81" i="14"/>
  <c r="AR69" i="14"/>
  <c r="AR78" i="14"/>
  <c r="AR91" i="14"/>
  <c r="AR43" i="14"/>
  <c r="AR11" i="14"/>
  <c r="AR32" i="14"/>
  <c r="AR89" i="14"/>
  <c r="AR75" i="14"/>
  <c r="AR88" i="14"/>
  <c r="AR92" i="14"/>
  <c r="AR73" i="14"/>
  <c r="AR4" i="14"/>
  <c r="AR84" i="14"/>
  <c r="AR58" i="14"/>
  <c r="AR37" i="14"/>
  <c r="AR50" i="14"/>
  <c r="AR57" i="14"/>
  <c r="AR59" i="14"/>
  <c r="AR27" i="14"/>
  <c r="AR9" i="14"/>
  <c r="AR16" i="14"/>
  <c r="AR80" i="14"/>
  <c r="AR38" i="14"/>
  <c r="AR76" i="14"/>
  <c r="AR67" i="14"/>
  <c r="AR51" i="14"/>
  <c r="AR35" i="14"/>
  <c r="AR19" i="14"/>
  <c r="AR90" i="14"/>
  <c r="AR85" i="14"/>
  <c r="AR72" i="14"/>
  <c r="AR56" i="14"/>
  <c r="AR40" i="14"/>
  <c r="AR24" i="14"/>
  <c r="AR46" i="14"/>
  <c r="AR22" i="14"/>
  <c r="AR7" i="14"/>
  <c r="AR6" i="14"/>
  <c r="AR30" i="14"/>
  <c r="AR14" i="14"/>
  <c r="AR41" i="14"/>
  <c r="AR53" i="14"/>
  <c r="AR18" i="14"/>
  <c r="AR34" i="14"/>
  <c r="AR13" i="14"/>
  <c r="AR62" i="14"/>
  <c r="AR48" i="14"/>
  <c r="AR5" i="14"/>
  <c r="AR74" i="14"/>
  <c r="AR8" i="14"/>
  <c r="AR93" i="14"/>
  <c r="AR45" i="14"/>
  <c r="AR21" i="14"/>
  <c r="AR77" i="14"/>
  <c r="AR29" i="14"/>
  <c r="AR70" i="14"/>
  <c r="AR33" i="14"/>
  <c r="AR66" i="14"/>
  <c r="AR25" i="14"/>
  <c r="AR61" i="14"/>
  <c r="AR64" i="14"/>
  <c r="AR42" i="14"/>
  <c r="AR82" i="14"/>
  <c r="AR65" i="14"/>
  <c r="AR71" i="14"/>
  <c r="AR55" i="14"/>
  <c r="AR39" i="14"/>
  <c r="AR23" i="14"/>
  <c r="AR79" i="14"/>
  <c r="AR60" i="14"/>
  <c r="AR44" i="14"/>
  <c r="AR28" i="14"/>
  <c r="AR12" i="14"/>
  <c r="AR83" i="14"/>
  <c r="AP301" i="14"/>
  <c r="AO380" i="14"/>
  <c r="AO381" i="14"/>
  <c r="AO376" i="14"/>
  <c r="AO361" i="14"/>
  <c r="AO329" i="14"/>
  <c r="AO324" i="14"/>
  <c r="AO343" i="14"/>
  <c r="AO325" i="14"/>
  <c r="AO318" i="14"/>
  <c r="AO344" i="14"/>
  <c r="AO334" i="14"/>
  <c r="AO372" i="14"/>
  <c r="AO364" i="14"/>
  <c r="AO356" i="14"/>
  <c r="AO371" i="14"/>
  <c r="AO316" i="14"/>
  <c r="AO341" i="14"/>
  <c r="AO333" i="14"/>
  <c r="AO352" i="14"/>
  <c r="AO311" i="14"/>
  <c r="AO310" i="14"/>
  <c r="AO322" i="14"/>
  <c r="AO385" i="14"/>
  <c r="AO363" i="14"/>
  <c r="AO326" i="14"/>
  <c r="AO328" i="14"/>
  <c r="AO388" i="14"/>
  <c r="AO377" i="14"/>
  <c r="AO340" i="14"/>
  <c r="AO332" i="14"/>
  <c r="AO336" i="14"/>
  <c r="AO349" i="14"/>
  <c r="AO360" i="14"/>
  <c r="AO348" i="14"/>
  <c r="AO346" i="14"/>
  <c r="AO338" i="14"/>
  <c r="AO330" i="14"/>
  <c r="AO355" i="14"/>
  <c r="AO323" i="14"/>
  <c r="AO374" i="14"/>
  <c r="AO353" i="14"/>
  <c r="AO308" i="14"/>
  <c r="AO386" i="14"/>
  <c r="AO378" i="14"/>
  <c r="AO373" i="14"/>
  <c r="AO369" i="14"/>
  <c r="AO314" i="14"/>
  <c r="AO393" i="14"/>
  <c r="AO389" i="14"/>
  <c r="AO383" i="14"/>
  <c r="AO375" i="14"/>
  <c r="AO392" i="14"/>
  <c r="AO337" i="14"/>
  <c r="AO390" i="14"/>
  <c r="AO327" i="14"/>
  <c r="AO307" i="14"/>
  <c r="AO320" i="14"/>
  <c r="AO315" i="14"/>
  <c r="AO306" i="14"/>
  <c r="AO367" i="14"/>
  <c r="AO384" i="14"/>
  <c r="AO321" i="14"/>
  <c r="AO359" i="14"/>
  <c r="AO319" i="14"/>
  <c r="AO339" i="14"/>
  <c r="AO351" i="14"/>
  <c r="AO368" i="14"/>
  <c r="AO313" i="14"/>
  <c r="AO357" i="14"/>
  <c r="AO309" i="14"/>
  <c r="AO387" i="14"/>
  <c r="AO379" i="14"/>
  <c r="AO362" i="14"/>
  <c r="AO305" i="14"/>
  <c r="AO365" i="14"/>
  <c r="AO382" i="14"/>
  <c r="AO370" i="14"/>
  <c r="AO350" i="14"/>
  <c r="AO317" i="14"/>
  <c r="AO342" i="14"/>
  <c r="AO358" i="14"/>
  <c r="AO354" i="14"/>
  <c r="AO312" i="14"/>
  <c r="AO366" i="14"/>
  <c r="AO347" i="14"/>
  <c r="AO331" i="14"/>
  <c r="AO345" i="14"/>
  <c r="AO391" i="14"/>
  <c r="AO335" i="14"/>
  <c r="AO304" i="14"/>
  <c r="AP201" i="14"/>
  <c r="AO259" i="14"/>
  <c r="AO278" i="14"/>
  <c r="AO214" i="14"/>
  <c r="AO257" i="14"/>
  <c r="AO276" i="14"/>
  <c r="AO212" i="14"/>
  <c r="AO231" i="14"/>
  <c r="AO242" i="14"/>
  <c r="AO280" i="14"/>
  <c r="AO235" i="14"/>
  <c r="AO254" i="14"/>
  <c r="AO275" i="14"/>
  <c r="AO211" i="14"/>
  <c r="AO230" i="14"/>
  <c r="AO273" i="14"/>
  <c r="AO209" i="14"/>
  <c r="AO292" i="14"/>
  <c r="AO270" i="14"/>
  <c r="AO289" i="14"/>
  <c r="AO233" i="14"/>
  <c r="AO287" i="14"/>
  <c r="AO279" i="14"/>
  <c r="AO271" i="14"/>
  <c r="AO263" i="14"/>
  <c r="AO255" i="14"/>
  <c r="AO272" i="14"/>
  <c r="AO205" i="14"/>
  <c r="AO237" i="14"/>
  <c r="AO258" i="14"/>
  <c r="AO232" i="14"/>
  <c r="AO291" i="14"/>
  <c r="AO243" i="14"/>
  <c r="AO217" i="14"/>
  <c r="AO293" i="14"/>
  <c r="AO234" i="14"/>
  <c r="AO274" i="14"/>
  <c r="AO253" i="14"/>
  <c r="AO226" i="14"/>
  <c r="AO208" i="14"/>
  <c r="AO256" i="14"/>
  <c r="AO269" i="14"/>
  <c r="AO262" i="14"/>
  <c r="AO224" i="14"/>
  <c r="AO250" i="14"/>
  <c r="AO248" i="14"/>
  <c r="AO221" i="14"/>
  <c r="AO213" i="14"/>
  <c r="AO283" i="14"/>
  <c r="AO227" i="14"/>
  <c r="AO241" i="14"/>
  <c r="AO284" i="14"/>
  <c r="AO204" i="14"/>
  <c r="AO277" i="14"/>
  <c r="AO210" i="14"/>
  <c r="AO282" i="14"/>
  <c r="AO246" i="14"/>
  <c r="AO222" i="14"/>
  <c r="AO225" i="14"/>
  <c r="AO228" i="14"/>
  <c r="AO220" i="14"/>
  <c r="AO245" i="14"/>
  <c r="AO288" i="14"/>
  <c r="AO244" i="14"/>
  <c r="AO261" i="14"/>
  <c r="AO240" i="14"/>
  <c r="AO219" i="14"/>
  <c r="AO206" i="14"/>
  <c r="AO236" i="14"/>
  <c r="AO215" i="14"/>
  <c r="AO238" i="14"/>
  <c r="AO281" i="14"/>
  <c r="AO265" i="14"/>
  <c r="AO218" i="14"/>
  <c r="AO290" i="14"/>
  <c r="AO249" i="14"/>
  <c r="AO247" i="14"/>
  <c r="AO268" i="14"/>
  <c r="AO223" i="14"/>
  <c r="AO285" i="14"/>
  <c r="AO266" i="14"/>
  <c r="AO239" i="14"/>
  <c r="AO216" i="14"/>
  <c r="AO260" i="14"/>
  <c r="AO267" i="14"/>
  <c r="AO251" i="14"/>
  <c r="AO207" i="14"/>
  <c r="AO286" i="14"/>
  <c r="AO229" i="14"/>
  <c r="AO264" i="14"/>
  <c r="AO252" i="14"/>
  <c r="AP101" i="14"/>
  <c r="AO178" i="14"/>
  <c r="AO158" i="14"/>
  <c r="AO188" i="14"/>
  <c r="AO137" i="14"/>
  <c r="AO140" i="14"/>
  <c r="AO182" i="14"/>
  <c r="AO119" i="14"/>
  <c r="AO162" i="14"/>
  <c r="AO157" i="14"/>
  <c r="AO133" i="14"/>
  <c r="AO117" i="14"/>
  <c r="AO107" i="14"/>
  <c r="AO189" i="14"/>
  <c r="AO134" i="14"/>
  <c r="AO113" i="14"/>
  <c r="AO116" i="14"/>
  <c r="AO159" i="14"/>
  <c r="AO138" i="14"/>
  <c r="AO168" i="14"/>
  <c r="AO131" i="14"/>
  <c r="AO136" i="14"/>
  <c r="AO183" i="14"/>
  <c r="AO176" i="14"/>
  <c r="AO187" i="14"/>
  <c r="AO174" i="14"/>
  <c r="AO110" i="14"/>
  <c r="AO153" i="14"/>
  <c r="AO156" i="14"/>
  <c r="AO135" i="14"/>
  <c r="AO114" i="14"/>
  <c r="AO104" i="14"/>
  <c r="AO150" i="14"/>
  <c r="AO129" i="14"/>
  <c r="AO180" i="14"/>
  <c r="AO132" i="14"/>
  <c r="AO175" i="14"/>
  <c r="AO111" i="14"/>
  <c r="AO154" i="14"/>
  <c r="AO125" i="14"/>
  <c r="AO115" i="14"/>
  <c r="AO141" i="14"/>
  <c r="AO181" i="14"/>
  <c r="AO192" i="14"/>
  <c r="AO126" i="14"/>
  <c r="AO169" i="14"/>
  <c r="AO105" i="14"/>
  <c r="AO172" i="14"/>
  <c r="AO108" i="14"/>
  <c r="AO151" i="14"/>
  <c r="AO130" i="14"/>
  <c r="AO185" i="14"/>
  <c r="AO163" i="14"/>
  <c r="AO145" i="14"/>
  <c r="AO121" i="14"/>
  <c r="AO148" i="14"/>
  <c r="AO124" i="14"/>
  <c r="AO143" i="14"/>
  <c r="AO144" i="14"/>
  <c r="AO109" i="14"/>
  <c r="AO179" i="14"/>
  <c r="AO177" i="14"/>
  <c r="AO123" i="14"/>
  <c r="AO184" i="14"/>
  <c r="AO166" i="14"/>
  <c r="AO142" i="14"/>
  <c r="AO190" i="14"/>
  <c r="AO165" i="14"/>
  <c r="AO112" i="14"/>
  <c r="AO171" i="14"/>
  <c r="AO118" i="14"/>
  <c r="AO161" i="14"/>
  <c r="AO164" i="14"/>
  <c r="AO106" i="14"/>
  <c r="AO120" i="14"/>
  <c r="AO152" i="14"/>
  <c r="AO139" i="14"/>
  <c r="AO173" i="14"/>
  <c r="AO193" i="14"/>
  <c r="AO191" i="14"/>
  <c r="AO122" i="14"/>
  <c r="AO155" i="14"/>
  <c r="AO127" i="14"/>
  <c r="AO167" i="14"/>
  <c r="AO160" i="14"/>
  <c r="AO146" i="14"/>
  <c r="AO147" i="14"/>
  <c r="AO186" i="14"/>
  <c r="AO170" i="14"/>
  <c r="AO128" i="14"/>
  <c r="AO149" i="14"/>
  <c r="AP401" i="14"/>
  <c r="AO468" i="14"/>
  <c r="AO480" i="14"/>
  <c r="AO457" i="14"/>
  <c r="AO463" i="14"/>
  <c r="AO439" i="14"/>
  <c r="AO489" i="14"/>
  <c r="AO450" i="14"/>
  <c r="AO493" i="14"/>
  <c r="AO485" i="14"/>
  <c r="AO414" i="14"/>
  <c r="AO406" i="14"/>
  <c r="AO449" i="14"/>
  <c r="AO441" i="14"/>
  <c r="AO433" i="14"/>
  <c r="AO425" i="14"/>
  <c r="AO451" i="14"/>
  <c r="AO419" i="14"/>
  <c r="AO421" i="14"/>
  <c r="AO470" i="14"/>
  <c r="AO454" i="14"/>
  <c r="AO446" i="14"/>
  <c r="AO438" i="14"/>
  <c r="AO422" i="14"/>
  <c r="AO483" i="14"/>
  <c r="AO430" i="14"/>
  <c r="AO460" i="14"/>
  <c r="AO452" i="14"/>
  <c r="AO444" i="14"/>
  <c r="AO486" i="14"/>
  <c r="AO411" i="14"/>
  <c r="AO424" i="14"/>
  <c r="AO445" i="14"/>
  <c r="AO472" i="14"/>
  <c r="AO487" i="14"/>
  <c r="AO490" i="14"/>
  <c r="AO465" i="14"/>
  <c r="AO443" i="14"/>
  <c r="AO437" i="14"/>
  <c r="AO492" i="14"/>
  <c r="AO428" i="14"/>
  <c r="AO477" i="14"/>
  <c r="AO447" i="14"/>
  <c r="AO475" i="14"/>
  <c r="AO426" i="14"/>
  <c r="AO473" i="14"/>
  <c r="AO409" i="14"/>
  <c r="AO404" i="14"/>
  <c r="AO456" i="14"/>
  <c r="AO466" i="14"/>
  <c r="AO429" i="14"/>
  <c r="AO476" i="14"/>
  <c r="AO410" i="14"/>
  <c r="AO488" i="14"/>
  <c r="AO467" i="14"/>
  <c r="AO453" i="14"/>
  <c r="AO405" i="14"/>
  <c r="AO413" i="14"/>
  <c r="AO432" i="14"/>
  <c r="AO427" i="14"/>
  <c r="AO434" i="14"/>
  <c r="AO491" i="14"/>
  <c r="AO408" i="14"/>
  <c r="AO412" i="14"/>
  <c r="AO471" i="14"/>
  <c r="AO417" i="14"/>
  <c r="AO478" i="14"/>
  <c r="AO464" i="14"/>
  <c r="AO431" i="14"/>
  <c r="AO474" i="14"/>
  <c r="AO462" i="14"/>
  <c r="AO479" i="14"/>
  <c r="AO482" i="14"/>
  <c r="AO435" i="14"/>
  <c r="AO423" i="14"/>
  <c r="AO440" i="14"/>
  <c r="AO420" i="14"/>
  <c r="AO415" i="14"/>
  <c r="AO458" i="14"/>
  <c r="AO416" i="14"/>
  <c r="AO469" i="14"/>
  <c r="AO459" i="14"/>
  <c r="AO418" i="14"/>
  <c r="AO461" i="14"/>
  <c r="AO448" i="14"/>
  <c r="AO442" i="14"/>
  <c r="AO407" i="14"/>
  <c r="AO484" i="14"/>
  <c r="AO436" i="14"/>
  <c r="AO455" i="14"/>
  <c r="AO481" i="14"/>
  <c r="AS2" i="14" l="1"/>
  <c r="AS3" i="14"/>
  <c r="AP203" i="14"/>
  <c r="AP202" i="14"/>
  <c r="AP503" i="14"/>
  <c r="AP502" i="14"/>
  <c r="AP402" i="14"/>
  <c r="AP403" i="14"/>
  <c r="AP302" i="14"/>
  <c r="AP303" i="14"/>
  <c r="AP103" i="14"/>
  <c r="AP102" i="14"/>
  <c r="AQ101" i="14"/>
  <c r="AP153" i="14"/>
  <c r="AP132" i="14"/>
  <c r="AP135" i="14"/>
  <c r="AP114" i="14"/>
  <c r="AP157" i="14"/>
  <c r="AP134" i="14"/>
  <c r="AP168" i="14"/>
  <c r="AP150" i="14"/>
  <c r="AP184" i="14"/>
  <c r="AP129" i="14"/>
  <c r="AP180" i="14"/>
  <c r="AP172" i="14"/>
  <c r="AP108" i="14"/>
  <c r="AP175" i="14"/>
  <c r="AP111" i="14"/>
  <c r="AP154" i="14"/>
  <c r="AP183" i="14"/>
  <c r="AP133" i="14"/>
  <c r="AP120" i="14"/>
  <c r="AP104" i="14"/>
  <c r="AP152" i="14"/>
  <c r="AP178" i="14"/>
  <c r="AP189" i="14"/>
  <c r="AP182" i="14"/>
  <c r="AP169" i="14"/>
  <c r="AP105" i="14"/>
  <c r="AP148" i="14"/>
  <c r="AP151" i="14"/>
  <c r="AP130" i="14"/>
  <c r="AP173" i="14"/>
  <c r="AP109" i="14"/>
  <c r="AP185" i="14"/>
  <c r="AP112" i="14"/>
  <c r="AP123" i="14"/>
  <c r="AP163" i="14"/>
  <c r="AP145" i="14"/>
  <c r="AP124" i="14"/>
  <c r="AP127" i="14"/>
  <c r="AP170" i="14"/>
  <c r="AP106" i="14"/>
  <c r="AP149" i="14"/>
  <c r="AP144" i="14"/>
  <c r="AP126" i="14"/>
  <c r="AP176" i="14"/>
  <c r="AP187" i="14"/>
  <c r="AP121" i="14"/>
  <c r="AP164" i="14"/>
  <c r="AP167" i="14"/>
  <c r="AP146" i="14"/>
  <c r="AP125" i="14"/>
  <c r="AP174" i="14"/>
  <c r="AP158" i="14"/>
  <c r="AP160" i="14"/>
  <c r="AP118" i="14"/>
  <c r="AP179" i="14"/>
  <c r="AP161" i="14"/>
  <c r="AP137" i="14"/>
  <c r="AP177" i="14"/>
  <c r="AP131" i="14"/>
  <c r="AP188" i="14"/>
  <c r="AP113" i="14"/>
  <c r="AP156" i="14"/>
  <c r="AP159" i="14"/>
  <c r="AP139" i="14"/>
  <c r="AP155" i="14"/>
  <c r="AP190" i="14"/>
  <c r="AP166" i="14"/>
  <c r="AP122" i="14"/>
  <c r="AP165" i="14"/>
  <c r="AP141" i="14"/>
  <c r="AP147" i="14"/>
  <c r="AP171" i="14"/>
  <c r="AP181" i="14"/>
  <c r="AP191" i="14"/>
  <c r="AP193" i="14"/>
  <c r="AP117" i="14"/>
  <c r="AP128" i="14"/>
  <c r="AP142" i="14"/>
  <c r="AP136" i="14"/>
  <c r="AP162" i="14"/>
  <c r="AP116" i="14"/>
  <c r="AP115" i="14"/>
  <c r="AP140" i="14"/>
  <c r="AP119" i="14"/>
  <c r="AP110" i="14"/>
  <c r="AP186" i="14"/>
  <c r="AP143" i="14"/>
  <c r="AP107" i="14"/>
  <c r="AP138" i="14"/>
  <c r="AP192" i="14"/>
  <c r="AT1" i="14"/>
  <c r="AS67" i="14"/>
  <c r="AS51" i="14"/>
  <c r="AS35" i="14"/>
  <c r="AS19" i="14"/>
  <c r="AS72" i="14"/>
  <c r="AS56" i="14"/>
  <c r="AS40" i="14"/>
  <c r="AS24" i="14"/>
  <c r="AS69" i="14"/>
  <c r="AS53" i="14"/>
  <c r="AS37" i="14"/>
  <c r="AS21" i="14"/>
  <c r="AS87" i="14"/>
  <c r="AS92" i="14"/>
  <c r="AS58" i="14"/>
  <c r="AS10" i="14"/>
  <c r="AS82" i="14"/>
  <c r="AS75" i="14"/>
  <c r="AS63" i="14"/>
  <c r="AS52" i="14"/>
  <c r="AS36" i="14"/>
  <c r="AS65" i="14"/>
  <c r="AS49" i="14"/>
  <c r="AS17" i="14"/>
  <c r="AS18" i="14"/>
  <c r="AS93" i="14"/>
  <c r="AS85" i="14"/>
  <c r="AS70" i="14"/>
  <c r="AS90" i="14"/>
  <c r="AS74" i="14"/>
  <c r="AS8" i="14"/>
  <c r="AS89" i="14"/>
  <c r="AS7" i="14"/>
  <c r="AS76" i="14"/>
  <c r="AS42" i="14"/>
  <c r="AS54" i="14"/>
  <c r="AS62" i="14"/>
  <c r="AS81" i="14"/>
  <c r="AS71" i="14"/>
  <c r="AS55" i="14"/>
  <c r="AS39" i="14"/>
  <c r="AS23" i="14"/>
  <c r="AS5" i="14"/>
  <c r="AS79" i="14"/>
  <c r="AS60" i="14"/>
  <c r="AS44" i="14"/>
  <c r="AS28" i="14"/>
  <c r="AS12" i="14"/>
  <c r="AS73" i="14"/>
  <c r="AS57" i="14"/>
  <c r="AS41" i="14"/>
  <c r="AS25" i="14"/>
  <c r="AS38" i="14"/>
  <c r="AS77" i="14"/>
  <c r="AS34" i="14"/>
  <c r="AS30" i="14"/>
  <c r="AS66" i="14"/>
  <c r="AS47" i="14"/>
  <c r="AS15" i="14"/>
  <c r="AS68" i="14"/>
  <c r="AS78" i="14"/>
  <c r="AS50" i="14"/>
  <c r="AS26" i="14"/>
  <c r="AS46" i="14"/>
  <c r="AS22" i="14"/>
  <c r="AS31" i="14"/>
  <c r="AS20" i="14"/>
  <c r="AS33" i="14"/>
  <c r="AS86" i="14"/>
  <c r="AS80" i="14"/>
  <c r="AS4" i="14"/>
  <c r="AS14" i="14"/>
  <c r="AS91" i="14"/>
  <c r="AS59" i="14"/>
  <c r="AS43" i="14"/>
  <c r="AS27" i="14"/>
  <c r="AS11" i="14"/>
  <c r="AS9" i="14"/>
  <c r="AS88" i="14"/>
  <c r="AS64" i="14"/>
  <c r="AS48" i="14"/>
  <c r="AS32" i="14"/>
  <c r="AS16" i="14"/>
  <c r="AS84" i="14"/>
  <c r="AS83" i="14"/>
  <c r="AS61" i="14"/>
  <c r="AS45" i="14"/>
  <c r="AS29" i="14"/>
  <c r="AS13" i="14"/>
  <c r="AS6" i="14"/>
  <c r="AQ301" i="14"/>
  <c r="AP375" i="14"/>
  <c r="AP376" i="14"/>
  <c r="AP371" i="14"/>
  <c r="AP324" i="14"/>
  <c r="AP319" i="14"/>
  <c r="AP338" i="14"/>
  <c r="AP354" i="14"/>
  <c r="AP320" i="14"/>
  <c r="AP318" i="14"/>
  <c r="AP369" i="14"/>
  <c r="AP352" i="14"/>
  <c r="AP365" i="14"/>
  <c r="AP373" i="14"/>
  <c r="AP343" i="14"/>
  <c r="AP341" i="14"/>
  <c r="AP333" i="14"/>
  <c r="AP325" i="14"/>
  <c r="AP345" i="14"/>
  <c r="AP326" i="14"/>
  <c r="AP342" i="14"/>
  <c r="AP305" i="14"/>
  <c r="AP374" i="14"/>
  <c r="AP339" i="14"/>
  <c r="AP304" i="14"/>
  <c r="AP389" i="14"/>
  <c r="AP381" i="14"/>
  <c r="AP368" i="14"/>
  <c r="AP380" i="14"/>
  <c r="AP392" i="14"/>
  <c r="AP384" i="14"/>
  <c r="AP357" i="14"/>
  <c r="AP355" i="14"/>
  <c r="AP350" i="14"/>
  <c r="AP385" i="14"/>
  <c r="AP363" i="14"/>
  <c r="AP347" i="14"/>
  <c r="AP309" i="14"/>
  <c r="AP331" i="14"/>
  <c r="AP364" i="14"/>
  <c r="AP306" i="14"/>
  <c r="AP316" i="14"/>
  <c r="AP308" i="14"/>
  <c r="AP366" i="14"/>
  <c r="AP361" i="14"/>
  <c r="AP310" i="14"/>
  <c r="AP370" i="14"/>
  <c r="AP387" i="14"/>
  <c r="AP379" i="14"/>
  <c r="AP340" i="14"/>
  <c r="AP332" i="14"/>
  <c r="AP383" i="14"/>
  <c r="AP327" i="14"/>
  <c r="AP317" i="14"/>
  <c r="AP314" i="14"/>
  <c r="AP311" i="14"/>
  <c r="AP377" i="14"/>
  <c r="AP388" i="14"/>
  <c r="AP346" i="14"/>
  <c r="AP337" i="14"/>
  <c r="AP315" i="14"/>
  <c r="AP359" i="14"/>
  <c r="AP372" i="14"/>
  <c r="AP349" i="14"/>
  <c r="AP367" i="14"/>
  <c r="AP386" i="14"/>
  <c r="AP348" i="14"/>
  <c r="AP358" i="14"/>
  <c r="AP330" i="14"/>
  <c r="AP393" i="14"/>
  <c r="AP344" i="14"/>
  <c r="AP312" i="14"/>
  <c r="AP329" i="14"/>
  <c r="AP307" i="14"/>
  <c r="AP362" i="14"/>
  <c r="AP382" i="14"/>
  <c r="AP391" i="14"/>
  <c r="AP335" i="14"/>
  <c r="AP378" i="14"/>
  <c r="AP322" i="14"/>
  <c r="AP356" i="14"/>
  <c r="AP328" i="14"/>
  <c r="AP313" i="14"/>
  <c r="AP323" i="14"/>
  <c r="AP336" i="14"/>
  <c r="AP321" i="14"/>
  <c r="AP351" i="14"/>
  <c r="AP353" i="14"/>
  <c r="AP390" i="14"/>
  <c r="AP360" i="14"/>
  <c r="AP334" i="14"/>
  <c r="AQ501" i="14"/>
  <c r="AP586" i="14"/>
  <c r="AP574" i="14"/>
  <c r="AP544" i="14"/>
  <c r="AP590" i="14"/>
  <c r="AP565" i="14"/>
  <c r="AP524" i="14"/>
  <c r="AP593" i="14"/>
  <c r="AP510" i="14"/>
  <c r="AP567" i="14"/>
  <c r="AP527" i="14"/>
  <c r="AP584" i="14"/>
  <c r="AP569" i="14"/>
  <c r="AP575" i="14"/>
  <c r="AP570" i="14"/>
  <c r="AP547" i="14"/>
  <c r="AP558" i="14"/>
  <c r="AP545" i="14"/>
  <c r="AP514" i="14"/>
  <c r="AP511" i="14"/>
  <c r="AP588" i="14"/>
  <c r="AP560" i="14"/>
  <c r="AP523" i="14"/>
  <c r="AP534" i="14"/>
  <c r="AP540" i="14"/>
  <c r="AP507" i="14"/>
  <c r="AP554" i="14"/>
  <c r="AP585" i="14"/>
  <c r="AP581" i="14"/>
  <c r="AP536" i="14"/>
  <c r="AP582" i="14"/>
  <c r="AP561" i="14"/>
  <c r="AP516" i="14"/>
  <c r="AP515" i="14"/>
  <c r="AP551" i="14"/>
  <c r="AP513" i="14"/>
  <c r="AP505" i="14"/>
  <c r="AP562" i="14"/>
  <c r="AP533" i="14"/>
  <c r="AP517" i="14"/>
  <c r="AP576" i="14"/>
  <c r="AP572" i="14"/>
  <c r="AP568" i="14"/>
  <c r="AP566" i="14"/>
  <c r="AP539" i="14"/>
  <c r="AP550" i="14"/>
  <c r="AP537" i="14"/>
  <c r="AP556" i="14"/>
  <c r="AP559" i="14"/>
  <c r="AP538" i="14"/>
  <c r="AP520" i="14"/>
  <c r="AP546" i="14"/>
  <c r="AP522" i="14"/>
  <c r="AP583" i="14"/>
  <c r="AP578" i="14"/>
  <c r="AP564" i="14"/>
  <c r="AP526" i="14"/>
  <c r="AP577" i="14"/>
  <c r="AP543" i="14"/>
  <c r="AP509" i="14"/>
  <c r="AP549" i="14"/>
  <c r="AP541" i="14"/>
  <c r="AP535" i="14"/>
  <c r="AP521" i="14"/>
  <c r="AP504" i="14"/>
  <c r="AP557" i="14"/>
  <c r="AP591" i="14"/>
  <c r="AP571" i="14"/>
  <c r="AP579" i="14"/>
  <c r="AP548" i="14"/>
  <c r="AP506" i="14"/>
  <c r="AP519" i="14"/>
  <c r="AP592" i="14"/>
  <c r="AP555" i="14"/>
  <c r="AP542" i="14"/>
  <c r="AP530" i="14"/>
  <c r="AP525" i="14"/>
  <c r="AP531" i="14"/>
  <c r="AP573" i="14"/>
  <c r="AP552" i="14"/>
  <c r="AP580" i="14"/>
  <c r="AP518" i="14"/>
  <c r="AP587" i="14"/>
  <c r="AP532" i="14"/>
  <c r="AP512" i="14"/>
  <c r="AP529" i="14"/>
  <c r="AP528" i="14"/>
  <c r="AP589" i="14"/>
  <c r="AP553" i="14"/>
  <c r="AP508" i="14"/>
  <c r="AP563" i="14"/>
  <c r="AQ401" i="14"/>
  <c r="AP463" i="14"/>
  <c r="AP457" i="14"/>
  <c r="AP452" i="14"/>
  <c r="AP434" i="14"/>
  <c r="AP478" i="14"/>
  <c r="AP445" i="14"/>
  <c r="AP432" i="14"/>
  <c r="AP464" i="14"/>
  <c r="AP455" i="14"/>
  <c r="AP447" i="14"/>
  <c r="AP439" i="14"/>
  <c r="AP461" i="14"/>
  <c r="AP453" i="14"/>
  <c r="AP459" i="14"/>
  <c r="AP414" i="14"/>
  <c r="AP492" i="14"/>
  <c r="AP491" i="14"/>
  <c r="AP483" i="14"/>
  <c r="AP468" i="14"/>
  <c r="AP484" i="14"/>
  <c r="AP465" i="14"/>
  <c r="AP493" i="14"/>
  <c r="AP460" i="14"/>
  <c r="AP428" i="14"/>
  <c r="AP477" i="14"/>
  <c r="AP458" i="14"/>
  <c r="AP419" i="14"/>
  <c r="AP438" i="14"/>
  <c r="AP415" i="14"/>
  <c r="AP482" i="14"/>
  <c r="AP485" i="14"/>
  <c r="AP486" i="14"/>
  <c r="AP435" i="14"/>
  <c r="AP454" i="14"/>
  <c r="AP487" i="14"/>
  <c r="AP467" i="14"/>
  <c r="AP450" i="14"/>
  <c r="AP429" i="14"/>
  <c r="AP469" i="14"/>
  <c r="AP446" i="14"/>
  <c r="AP412" i="14"/>
  <c r="AP440" i="14"/>
  <c r="AP413" i="14"/>
  <c r="AP471" i="14"/>
  <c r="AP409" i="14"/>
  <c r="AP431" i="14"/>
  <c r="AP418" i="14"/>
  <c r="AP406" i="14"/>
  <c r="AP449" i="14"/>
  <c r="AP441" i="14"/>
  <c r="AP433" i="14"/>
  <c r="AP425" i="14"/>
  <c r="AP417" i="14"/>
  <c r="AP476" i="14"/>
  <c r="AP442" i="14"/>
  <c r="AP410" i="14"/>
  <c r="AP443" i="14"/>
  <c r="AP408" i="14"/>
  <c r="AP466" i="14"/>
  <c r="AP437" i="14"/>
  <c r="AP416" i="14"/>
  <c r="AP430" i="14"/>
  <c r="AP489" i="14"/>
  <c r="AP475" i="14"/>
  <c r="AP424" i="14"/>
  <c r="AP451" i="14"/>
  <c r="AP423" i="14"/>
  <c r="AP405" i="14"/>
  <c r="AP472" i="14"/>
  <c r="AP488" i="14"/>
  <c r="AP480" i="14"/>
  <c r="AP427" i="14"/>
  <c r="AP420" i="14"/>
  <c r="AP470" i="14"/>
  <c r="AP448" i="14"/>
  <c r="AP426" i="14"/>
  <c r="AP473" i="14"/>
  <c r="AP421" i="14"/>
  <c r="AP474" i="14"/>
  <c r="AP456" i="14"/>
  <c r="AP436" i="14"/>
  <c r="AP411" i="14"/>
  <c r="AP407" i="14"/>
  <c r="AP481" i="14"/>
  <c r="AP462" i="14"/>
  <c r="AP404" i="14"/>
  <c r="AP479" i="14"/>
  <c r="AP490" i="14"/>
  <c r="AP444" i="14"/>
  <c r="AP422" i="14"/>
  <c r="AQ201" i="14"/>
  <c r="AP254" i="14"/>
  <c r="AP273" i="14"/>
  <c r="AP209" i="14"/>
  <c r="AP252" i="14"/>
  <c r="AP271" i="14"/>
  <c r="AP207" i="14"/>
  <c r="AP290" i="14"/>
  <c r="AP226" i="14"/>
  <c r="AP285" i="14"/>
  <c r="AP216" i="14"/>
  <c r="AP267" i="14"/>
  <c r="AP219" i="14"/>
  <c r="AP251" i="14"/>
  <c r="AP293" i="14"/>
  <c r="AP230" i="14"/>
  <c r="AP249" i="14"/>
  <c r="AP270" i="14"/>
  <c r="AP206" i="14"/>
  <c r="AP289" i="14"/>
  <c r="AP225" i="14"/>
  <c r="AP268" i="14"/>
  <c r="AP204" i="14"/>
  <c r="AP287" i="14"/>
  <c r="AP281" i="14"/>
  <c r="AP233" i="14"/>
  <c r="AP217" i="14"/>
  <c r="AP292" i="14"/>
  <c r="AP220" i="14"/>
  <c r="AP275" i="14"/>
  <c r="AP259" i="14"/>
  <c r="AP272" i="14"/>
  <c r="AP246" i="14"/>
  <c r="AP276" i="14"/>
  <c r="AP260" i="14"/>
  <c r="AP229" i="14"/>
  <c r="AP248" i="14"/>
  <c r="AP291" i="14"/>
  <c r="AP283" i="14"/>
  <c r="AP265" i="14"/>
  <c r="AP244" i="14"/>
  <c r="AP223" i="14"/>
  <c r="AP215" i="14"/>
  <c r="AP277" i="14"/>
  <c r="AP269" i="14"/>
  <c r="AP286" i="14"/>
  <c r="AP238" i="14"/>
  <c r="AP263" i="14"/>
  <c r="AP255" i="14"/>
  <c r="AP247" i="14"/>
  <c r="AP239" i="14"/>
  <c r="AP231" i="14"/>
  <c r="AP245" i="14"/>
  <c r="AP256" i="14"/>
  <c r="AP227" i="14"/>
  <c r="AP213" i="14"/>
  <c r="AP240" i="14"/>
  <c r="AP257" i="14"/>
  <c r="AP284" i="14"/>
  <c r="AP228" i="14"/>
  <c r="AP218" i="14"/>
  <c r="AP210" i="14"/>
  <c r="AP234" i="14"/>
  <c r="AP224" i="14"/>
  <c r="AP205" i="14"/>
  <c r="AP261" i="14"/>
  <c r="AP236" i="14"/>
  <c r="AP212" i="14"/>
  <c r="AP274" i="14"/>
  <c r="AP243" i="14"/>
  <c r="AP278" i="14"/>
  <c r="AP279" i="14"/>
  <c r="AP222" i="14"/>
  <c r="AP214" i="14"/>
  <c r="AP241" i="14"/>
  <c r="AP266" i="14"/>
  <c r="AP235" i="14"/>
  <c r="AP237" i="14"/>
  <c r="AP280" i="14"/>
  <c r="AP258" i="14"/>
  <c r="AP262" i="14"/>
  <c r="AP253" i="14"/>
  <c r="AP288" i="14"/>
  <c r="AP232" i="14"/>
  <c r="AP208" i="14"/>
  <c r="AP221" i="14"/>
  <c r="AP282" i="14"/>
  <c r="AP250" i="14"/>
  <c r="AP264" i="14"/>
  <c r="AP242" i="14"/>
  <c r="AP211" i="14"/>
  <c r="AT2" i="14" l="1"/>
  <c r="AT3" i="14"/>
  <c r="AQ502" i="14"/>
  <c r="AQ503" i="14"/>
  <c r="AQ103" i="14"/>
  <c r="AQ102" i="14"/>
  <c r="AQ203" i="14"/>
  <c r="AQ202" i="14"/>
  <c r="AQ302" i="14"/>
  <c r="AQ303" i="14"/>
  <c r="AQ403" i="14"/>
  <c r="AQ402" i="14"/>
  <c r="AU1" i="14"/>
  <c r="AT85" i="14"/>
  <c r="AT72" i="14"/>
  <c r="AT56" i="14"/>
  <c r="AT40" i="14"/>
  <c r="AT24" i="14"/>
  <c r="AT90" i="14"/>
  <c r="AT61" i="14"/>
  <c r="AT45" i="14"/>
  <c r="AT29" i="14"/>
  <c r="AT13" i="14"/>
  <c r="AT59" i="14"/>
  <c r="AT10" i="14"/>
  <c r="AT92" i="14"/>
  <c r="AT46" i="14"/>
  <c r="AT80" i="14"/>
  <c r="AT4" i="14"/>
  <c r="AT51" i="14"/>
  <c r="AT52" i="14"/>
  <c r="AT36" i="14"/>
  <c r="AT20" i="14"/>
  <c r="AT7" i="14"/>
  <c r="AT70" i="14"/>
  <c r="AT43" i="14"/>
  <c r="AT6" i="14"/>
  <c r="AT31" i="14"/>
  <c r="AT47" i="14"/>
  <c r="AT23" i="14"/>
  <c r="AT5" i="14"/>
  <c r="AT8" i="14"/>
  <c r="AT74" i="14"/>
  <c r="AT87" i="14"/>
  <c r="AT9" i="14"/>
  <c r="AT82" i="14"/>
  <c r="AT18" i="14"/>
  <c r="AT76" i="14"/>
  <c r="AT91" i="14"/>
  <c r="AT71" i="14"/>
  <c r="AT58" i="14"/>
  <c r="AT14" i="14"/>
  <c r="AT89" i="14"/>
  <c r="AT30" i="14"/>
  <c r="AT77" i="14"/>
  <c r="AT73" i="14"/>
  <c r="AT41" i="14"/>
  <c r="AT19" i="14"/>
  <c r="AT83" i="14"/>
  <c r="AT66" i="14"/>
  <c r="AT79" i="14"/>
  <c r="AT60" i="14"/>
  <c r="AT44" i="14"/>
  <c r="AT28" i="14"/>
  <c r="AT12" i="14"/>
  <c r="AT84" i="14"/>
  <c r="AT65" i="14"/>
  <c r="AT49" i="14"/>
  <c r="AT33" i="14"/>
  <c r="AT17" i="14"/>
  <c r="AT35" i="14"/>
  <c r="AT15" i="14"/>
  <c r="AT54" i="14"/>
  <c r="AT55" i="14"/>
  <c r="AT27" i="14"/>
  <c r="AT22" i="14"/>
  <c r="AT75" i="14"/>
  <c r="AT42" i="14"/>
  <c r="AT86" i="14"/>
  <c r="AT78" i="14"/>
  <c r="AT50" i="14"/>
  <c r="AT26" i="14"/>
  <c r="AT11" i="14"/>
  <c r="AT67" i="14"/>
  <c r="AT34" i="14"/>
  <c r="AT81" i="14"/>
  <c r="AT38" i="14"/>
  <c r="AT39" i="14"/>
  <c r="AT68" i="14"/>
  <c r="AT57" i="14"/>
  <c r="AT25" i="14"/>
  <c r="AT62" i="14"/>
  <c r="AT64" i="14"/>
  <c r="AT48" i="14"/>
  <c r="AT32" i="14"/>
  <c r="AT16" i="14"/>
  <c r="AT69" i="14"/>
  <c r="AT53" i="14"/>
  <c r="AT37" i="14"/>
  <c r="AT21" i="14"/>
  <c r="AT93" i="14"/>
  <c r="AT88" i="14"/>
  <c r="AT63" i="14"/>
  <c r="AR401" i="14"/>
  <c r="AQ482" i="14"/>
  <c r="AQ488" i="14"/>
  <c r="AQ491" i="14"/>
  <c r="AQ484" i="14"/>
  <c r="AQ412" i="14"/>
  <c r="AQ463" i="14"/>
  <c r="AQ434" i="14"/>
  <c r="AQ453" i="14"/>
  <c r="AQ479" i="14"/>
  <c r="AQ486" i="14"/>
  <c r="AQ458" i="14"/>
  <c r="AQ468" i="14"/>
  <c r="AQ425" i="14"/>
  <c r="AQ419" i="14"/>
  <c r="AQ406" i="14"/>
  <c r="AQ422" i="14"/>
  <c r="AQ480" i="14"/>
  <c r="AQ465" i="14"/>
  <c r="AQ477" i="14"/>
  <c r="AQ487" i="14"/>
  <c r="AQ474" i="14"/>
  <c r="AQ485" i="14"/>
  <c r="AQ448" i="14"/>
  <c r="AQ408" i="14"/>
  <c r="AQ492" i="14"/>
  <c r="AQ411" i="14"/>
  <c r="AQ415" i="14"/>
  <c r="AQ460" i="14"/>
  <c r="AQ436" i="14"/>
  <c r="AQ437" i="14"/>
  <c r="AQ493" i="14"/>
  <c r="AQ447" i="14"/>
  <c r="AQ439" i="14"/>
  <c r="AQ476" i="14"/>
  <c r="AQ473" i="14"/>
  <c r="AQ461" i="14"/>
  <c r="AQ421" i="14"/>
  <c r="AQ432" i="14"/>
  <c r="AQ454" i="14"/>
  <c r="AQ414" i="14"/>
  <c r="AQ430" i="14"/>
  <c r="AQ452" i="14"/>
  <c r="AQ444" i="14"/>
  <c r="AQ428" i="14"/>
  <c r="AQ420" i="14"/>
  <c r="AQ489" i="14"/>
  <c r="AQ426" i="14"/>
  <c r="AQ455" i="14"/>
  <c r="AQ431" i="14"/>
  <c r="AQ442" i="14"/>
  <c r="AQ410" i="14"/>
  <c r="AQ433" i="14"/>
  <c r="AQ467" i="14"/>
  <c r="AQ490" i="14"/>
  <c r="AQ475" i="14"/>
  <c r="AQ456" i="14"/>
  <c r="AQ451" i="14"/>
  <c r="AQ418" i="14"/>
  <c r="AQ470" i="14"/>
  <c r="AQ449" i="14"/>
  <c r="AQ404" i="14"/>
  <c r="AQ440" i="14"/>
  <c r="AQ435" i="14"/>
  <c r="AQ405" i="14"/>
  <c r="AQ459" i="14"/>
  <c r="AQ413" i="14"/>
  <c r="AQ441" i="14"/>
  <c r="AQ471" i="14"/>
  <c r="AQ409" i="14"/>
  <c r="AQ407" i="14"/>
  <c r="AQ481" i="14"/>
  <c r="AQ423" i="14"/>
  <c r="AQ462" i="14"/>
  <c r="AQ445" i="14"/>
  <c r="AQ417" i="14"/>
  <c r="AQ438" i="14"/>
  <c r="AQ429" i="14"/>
  <c r="AQ472" i="14"/>
  <c r="AQ469" i="14"/>
  <c r="AQ416" i="14"/>
  <c r="AQ450" i="14"/>
  <c r="AQ443" i="14"/>
  <c r="AQ446" i="14"/>
  <c r="AQ466" i="14"/>
  <c r="AQ483" i="14"/>
  <c r="AQ424" i="14"/>
  <c r="AQ427" i="14"/>
  <c r="AQ464" i="14"/>
  <c r="AQ478" i="14"/>
  <c r="AQ457" i="14"/>
  <c r="AR301" i="14"/>
  <c r="AQ373" i="14"/>
  <c r="AQ390" i="14"/>
  <c r="AQ380" i="14"/>
  <c r="AQ343" i="14"/>
  <c r="AQ338" i="14"/>
  <c r="AQ391" i="14"/>
  <c r="AQ356" i="14"/>
  <c r="AQ320" i="14"/>
  <c r="AQ339" i="14"/>
  <c r="AQ324" i="14"/>
  <c r="AQ348" i="14"/>
  <c r="AQ307" i="14"/>
  <c r="AQ321" i="14"/>
  <c r="AQ360" i="14"/>
  <c r="AQ367" i="14"/>
  <c r="AQ392" i="14"/>
  <c r="AQ384" i="14"/>
  <c r="AQ371" i="14"/>
  <c r="AQ359" i="14"/>
  <c r="AQ344" i="14"/>
  <c r="AQ337" i="14"/>
  <c r="AQ312" i="14"/>
  <c r="AQ375" i="14"/>
  <c r="AQ329" i="14"/>
  <c r="AQ315" i="14"/>
  <c r="AQ332" i="14"/>
  <c r="AQ376" i="14"/>
  <c r="AQ387" i="14"/>
  <c r="AQ379" i="14"/>
  <c r="AQ357" i="14"/>
  <c r="AQ368" i="14"/>
  <c r="AQ366" i="14"/>
  <c r="AQ358" i="14"/>
  <c r="AQ319" i="14"/>
  <c r="AQ311" i="14"/>
  <c r="AQ352" i="14"/>
  <c r="AQ310" i="14"/>
  <c r="AQ340" i="14"/>
  <c r="AQ369" i="14"/>
  <c r="AQ305" i="14"/>
  <c r="AQ388" i="14"/>
  <c r="AQ365" i="14"/>
  <c r="AQ382" i="14"/>
  <c r="AQ374" i="14"/>
  <c r="AQ335" i="14"/>
  <c r="AQ327" i="14"/>
  <c r="AQ393" i="14"/>
  <c r="AQ318" i="14"/>
  <c r="AQ389" i="14"/>
  <c r="AQ381" i="14"/>
  <c r="AQ333" i="14"/>
  <c r="AQ325" i="14"/>
  <c r="AQ355" i="14"/>
  <c r="AQ353" i="14"/>
  <c r="AQ385" i="14"/>
  <c r="AQ372" i="14"/>
  <c r="AQ316" i="14"/>
  <c r="AQ309" i="14"/>
  <c r="AQ314" i="14"/>
  <c r="AQ362" i="14"/>
  <c r="AQ346" i="14"/>
  <c r="AQ363" i="14"/>
  <c r="AQ351" i="14"/>
  <c r="AQ308" i="14"/>
  <c r="AQ342" i="14"/>
  <c r="AQ304" i="14"/>
  <c r="AQ350" i="14"/>
  <c r="AQ317" i="14"/>
  <c r="AQ383" i="14"/>
  <c r="AQ336" i="14"/>
  <c r="AQ364" i="14"/>
  <c r="AQ306" i="14"/>
  <c r="AQ313" i="14"/>
  <c r="AQ326" i="14"/>
  <c r="AQ345" i="14"/>
  <c r="AQ334" i="14"/>
  <c r="AQ377" i="14"/>
  <c r="AQ349" i="14"/>
  <c r="AQ378" i="14"/>
  <c r="AQ322" i="14"/>
  <c r="AQ347" i="14"/>
  <c r="AQ386" i="14"/>
  <c r="AQ354" i="14"/>
  <c r="AQ330" i="14"/>
  <c r="AQ323" i="14"/>
  <c r="AQ361" i="14"/>
  <c r="AQ341" i="14"/>
  <c r="AQ370" i="14"/>
  <c r="AQ328" i="14"/>
  <c r="AQ331" i="14"/>
  <c r="AR201" i="14"/>
  <c r="AQ273" i="14"/>
  <c r="AQ209" i="14"/>
  <c r="AQ292" i="14"/>
  <c r="AQ228" i="14"/>
  <c r="AQ271" i="14"/>
  <c r="AQ207" i="14"/>
  <c r="AQ290" i="14"/>
  <c r="AQ226" i="14"/>
  <c r="AQ245" i="14"/>
  <c r="AQ286" i="14"/>
  <c r="AQ243" i="14"/>
  <c r="AQ249" i="14"/>
  <c r="AQ268" i="14"/>
  <c r="AQ289" i="14"/>
  <c r="AQ225" i="14"/>
  <c r="AQ244" i="14"/>
  <c r="AQ287" i="14"/>
  <c r="AQ223" i="14"/>
  <c r="AQ265" i="14"/>
  <c r="AQ217" i="14"/>
  <c r="AQ252" i="14"/>
  <c r="AQ220" i="14"/>
  <c r="AQ264" i="14"/>
  <c r="AQ235" i="14"/>
  <c r="AQ254" i="14"/>
  <c r="AQ256" i="14"/>
  <c r="AQ227" i="14"/>
  <c r="AQ259" i="14"/>
  <c r="AQ270" i="14"/>
  <c r="AQ232" i="14"/>
  <c r="AQ291" i="14"/>
  <c r="AQ284" i="14"/>
  <c r="AQ236" i="14"/>
  <c r="AQ279" i="14"/>
  <c r="AQ263" i="14"/>
  <c r="AQ218" i="14"/>
  <c r="AQ210" i="14"/>
  <c r="AQ272" i="14"/>
  <c r="AQ224" i="14"/>
  <c r="AQ257" i="14"/>
  <c r="AQ204" i="14"/>
  <c r="AQ266" i="14"/>
  <c r="AQ258" i="14"/>
  <c r="AQ242" i="14"/>
  <c r="AQ234" i="14"/>
  <c r="AQ208" i="14"/>
  <c r="AQ278" i="14"/>
  <c r="AQ240" i="14"/>
  <c r="AQ211" i="14"/>
  <c r="AQ283" i="14"/>
  <c r="AQ251" i="14"/>
  <c r="AQ222" i="14"/>
  <c r="AQ276" i="14"/>
  <c r="AQ247" i="14"/>
  <c r="AQ250" i="14"/>
  <c r="AQ221" i="14"/>
  <c r="AQ213" i="14"/>
  <c r="AQ246" i="14"/>
  <c r="AQ248" i="14"/>
  <c r="AQ241" i="14"/>
  <c r="AQ274" i="14"/>
  <c r="AQ237" i="14"/>
  <c r="AQ229" i="14"/>
  <c r="AQ205" i="14"/>
  <c r="AQ206" i="14"/>
  <c r="AQ267" i="14"/>
  <c r="AQ219" i="14"/>
  <c r="AQ269" i="14"/>
  <c r="AQ230" i="14"/>
  <c r="AQ261" i="14"/>
  <c r="AQ293" i="14"/>
  <c r="AQ238" i="14"/>
  <c r="AQ214" i="14"/>
  <c r="AQ260" i="14"/>
  <c r="AQ212" i="14"/>
  <c r="AQ285" i="14"/>
  <c r="AQ253" i="14"/>
  <c r="AQ275" i="14"/>
  <c r="AQ288" i="14"/>
  <c r="AQ262" i="14"/>
  <c r="AQ255" i="14"/>
  <c r="AQ277" i="14"/>
  <c r="AQ281" i="14"/>
  <c r="AQ216" i="14"/>
  <c r="AQ239" i="14"/>
  <c r="AQ231" i="14"/>
  <c r="AQ215" i="14"/>
  <c r="AQ233" i="14"/>
  <c r="AQ280" i="14"/>
  <c r="AQ282" i="14"/>
  <c r="AR501" i="14"/>
  <c r="AQ586" i="14"/>
  <c r="AQ570" i="14"/>
  <c r="AQ526" i="14"/>
  <c r="AQ537" i="14"/>
  <c r="AQ524" i="14"/>
  <c r="AQ543" i="14"/>
  <c r="AQ549" i="14"/>
  <c r="AQ560" i="14"/>
  <c r="AQ552" i="14"/>
  <c r="AQ533" i="14"/>
  <c r="AQ554" i="14"/>
  <c r="AQ507" i="14"/>
  <c r="AQ590" i="14"/>
  <c r="AQ566" i="14"/>
  <c r="AQ539" i="14"/>
  <c r="AQ519" i="14"/>
  <c r="AQ568" i="14"/>
  <c r="AQ508" i="14"/>
  <c r="AQ518" i="14"/>
  <c r="AQ528" i="14"/>
  <c r="AQ579" i="14"/>
  <c r="AQ577" i="14"/>
  <c r="AQ564" i="14"/>
  <c r="AQ542" i="14"/>
  <c r="AQ553" i="14"/>
  <c r="AQ540" i="14"/>
  <c r="AQ559" i="14"/>
  <c r="AQ520" i="14"/>
  <c r="AQ585" i="14"/>
  <c r="AQ546" i="14"/>
  <c r="AQ516" i="14"/>
  <c r="AQ593" i="14"/>
  <c r="AQ573" i="14"/>
  <c r="AQ565" i="14"/>
  <c r="AQ555" i="14"/>
  <c r="AQ529" i="14"/>
  <c r="AQ567" i="14"/>
  <c r="AQ535" i="14"/>
  <c r="AQ505" i="14"/>
  <c r="AQ509" i="14"/>
  <c r="AQ504" i="14"/>
  <c r="AQ581" i="14"/>
  <c r="AQ522" i="14"/>
  <c r="AQ531" i="14"/>
  <c r="AQ576" i="14"/>
  <c r="AQ558" i="14"/>
  <c r="AQ582" i="14"/>
  <c r="AQ556" i="14"/>
  <c r="AQ511" i="14"/>
  <c r="AQ513" i="14"/>
  <c r="AQ562" i="14"/>
  <c r="AQ510" i="14"/>
  <c r="AQ575" i="14"/>
  <c r="AQ515" i="14"/>
  <c r="AQ584" i="14"/>
  <c r="AQ592" i="14"/>
  <c r="AQ589" i="14"/>
  <c r="AQ532" i="14"/>
  <c r="AQ583" i="14"/>
  <c r="AQ538" i="14"/>
  <c r="AQ561" i="14"/>
  <c r="AQ591" i="14"/>
  <c r="AQ580" i="14"/>
  <c r="AQ514" i="14"/>
  <c r="AQ517" i="14"/>
  <c r="AQ587" i="14"/>
  <c r="AQ550" i="14"/>
  <c r="AQ569" i="14"/>
  <c r="AQ536" i="14"/>
  <c r="AQ525" i="14"/>
  <c r="AQ557" i="14"/>
  <c r="AQ574" i="14"/>
  <c r="AQ512" i="14"/>
  <c r="AQ506" i="14"/>
  <c r="AQ544" i="14"/>
  <c r="AQ530" i="14"/>
  <c r="AQ541" i="14"/>
  <c r="AQ548" i="14"/>
  <c r="AQ523" i="14"/>
  <c r="AQ578" i="14"/>
  <c r="AQ571" i="14"/>
  <c r="AQ572" i="14"/>
  <c r="AQ547" i="14"/>
  <c r="AQ521" i="14"/>
  <c r="AQ534" i="14"/>
  <c r="AQ545" i="14"/>
  <c r="AQ527" i="14"/>
  <c r="AQ551" i="14"/>
  <c r="AQ588" i="14"/>
  <c r="AQ563" i="14"/>
  <c r="AR101" i="14"/>
  <c r="AQ181" i="14"/>
  <c r="AQ192" i="14"/>
  <c r="AQ185" i="14"/>
  <c r="AQ172" i="14"/>
  <c r="AQ108" i="14"/>
  <c r="AQ151" i="14"/>
  <c r="AQ154" i="14"/>
  <c r="AQ133" i="14"/>
  <c r="AQ112" i="14"/>
  <c r="AQ139" i="14"/>
  <c r="AQ123" i="14"/>
  <c r="AQ169" i="14"/>
  <c r="AQ171" i="14"/>
  <c r="AQ180" i="14"/>
  <c r="AQ148" i="14"/>
  <c r="AQ127" i="14"/>
  <c r="AQ130" i="14"/>
  <c r="AQ173" i="14"/>
  <c r="AQ109" i="14"/>
  <c r="AQ152" i="14"/>
  <c r="AQ131" i="14"/>
  <c r="AQ105" i="14"/>
  <c r="AQ126" i="14"/>
  <c r="AQ107" i="14"/>
  <c r="AQ110" i="14"/>
  <c r="AQ179" i="14"/>
  <c r="AQ190" i="14"/>
  <c r="AQ124" i="14"/>
  <c r="AQ167" i="14"/>
  <c r="AQ170" i="14"/>
  <c r="AQ106" i="14"/>
  <c r="AQ149" i="14"/>
  <c r="AQ128" i="14"/>
  <c r="AQ178" i="14"/>
  <c r="AQ142" i="14"/>
  <c r="AQ147" i="14"/>
  <c r="AQ137" i="14"/>
  <c r="AQ188" i="14"/>
  <c r="AQ184" i="14"/>
  <c r="AQ177" i="14"/>
  <c r="AQ164" i="14"/>
  <c r="AQ143" i="14"/>
  <c r="AQ146" i="14"/>
  <c r="AQ125" i="14"/>
  <c r="AQ168" i="14"/>
  <c r="AQ104" i="14"/>
  <c r="AQ155" i="14"/>
  <c r="AQ140" i="14"/>
  <c r="AQ119" i="14"/>
  <c r="AQ191" i="14"/>
  <c r="AQ122" i="14"/>
  <c r="AQ165" i="14"/>
  <c r="AQ144" i="14"/>
  <c r="AQ115" i="14"/>
  <c r="AQ174" i="14"/>
  <c r="AQ118" i="14"/>
  <c r="AQ189" i="14"/>
  <c r="AQ132" i="14"/>
  <c r="AQ175" i="14"/>
  <c r="AQ153" i="14"/>
  <c r="AQ183" i="14"/>
  <c r="AQ141" i="14"/>
  <c r="AQ166" i="14"/>
  <c r="AQ113" i="14"/>
  <c r="AQ117" i="14"/>
  <c r="AQ160" i="14"/>
  <c r="AQ121" i="14"/>
  <c r="AQ176" i="14"/>
  <c r="AQ182" i="14"/>
  <c r="AQ136" i="14"/>
  <c r="AQ134" i="14"/>
  <c r="AQ116" i="14"/>
  <c r="AQ159" i="14"/>
  <c r="AQ162" i="14"/>
  <c r="AQ129" i="14"/>
  <c r="AQ145" i="14"/>
  <c r="AQ186" i="14"/>
  <c r="AQ187" i="14"/>
  <c r="AQ193" i="14"/>
  <c r="AQ157" i="14"/>
  <c r="AQ150" i="14"/>
  <c r="AQ156" i="14"/>
  <c r="AQ158" i="14"/>
  <c r="AQ163" i="14"/>
  <c r="AQ138" i="14"/>
  <c r="AQ114" i="14"/>
  <c r="AQ120" i="14"/>
  <c r="AQ135" i="14"/>
  <c r="AQ111" i="14"/>
  <c r="AQ161" i="14"/>
  <c r="AR403" i="14" l="1"/>
  <c r="AR402" i="14"/>
  <c r="AR202" i="14"/>
  <c r="AR203" i="14"/>
  <c r="AU3" i="14"/>
  <c r="AU2" i="14"/>
  <c r="AR103" i="14"/>
  <c r="AR102" i="14"/>
  <c r="AR302" i="14"/>
  <c r="AR303" i="14"/>
  <c r="AR502" i="14"/>
  <c r="AR503" i="14"/>
  <c r="AS501" i="14"/>
  <c r="AR582" i="14"/>
  <c r="AR567" i="14"/>
  <c r="AR571" i="14"/>
  <c r="AR545" i="14"/>
  <c r="AR580" i="14"/>
  <c r="AR556" i="14"/>
  <c r="AR565" i="14"/>
  <c r="AR543" i="14"/>
  <c r="AR585" i="14"/>
  <c r="AR562" i="14"/>
  <c r="AR519" i="14"/>
  <c r="AR521" i="14"/>
  <c r="AR568" i="14"/>
  <c r="AR558" i="14"/>
  <c r="AR569" i="14"/>
  <c r="AR532" i="14"/>
  <c r="AR538" i="14"/>
  <c r="AR505" i="14"/>
  <c r="AR578" i="14"/>
  <c r="AR541" i="14"/>
  <c r="AR511" i="14"/>
  <c r="AR588" i="14"/>
  <c r="AR516" i="14"/>
  <c r="AR570" i="14"/>
  <c r="AR534" i="14"/>
  <c r="AR561" i="14"/>
  <c r="AR559" i="14"/>
  <c r="AR514" i="14"/>
  <c r="AR512" i="14"/>
  <c r="AR587" i="14"/>
  <c r="AR564" i="14"/>
  <c r="AR552" i="14"/>
  <c r="AR533" i="14"/>
  <c r="AR518" i="14"/>
  <c r="AR515" i="14"/>
  <c r="AR536" i="14"/>
  <c r="AR574" i="14"/>
  <c r="AR537" i="14"/>
  <c r="AR548" i="14"/>
  <c r="AR535" i="14"/>
  <c r="AR554" i="14"/>
  <c r="AR560" i="14"/>
  <c r="AR539" i="14"/>
  <c r="AR510" i="14"/>
  <c r="AR549" i="14"/>
  <c r="AR504" i="14"/>
  <c r="AR592" i="14"/>
  <c r="AR576" i="14"/>
  <c r="AR583" i="14"/>
  <c r="AR550" i="14"/>
  <c r="AR524" i="14"/>
  <c r="AR577" i="14"/>
  <c r="AR530" i="14"/>
  <c r="AR523" i="14"/>
  <c r="AR506" i="14"/>
  <c r="AR573" i="14"/>
  <c r="AR547" i="14"/>
  <c r="AR557" i="14"/>
  <c r="AR563" i="14"/>
  <c r="AR551" i="14"/>
  <c r="AR509" i="14"/>
  <c r="AR525" i="14"/>
  <c r="AR584" i="14"/>
  <c r="AR527" i="14"/>
  <c r="AR508" i="14"/>
  <c r="AR507" i="14"/>
  <c r="AR575" i="14"/>
  <c r="AR526" i="14"/>
  <c r="AR531" i="14"/>
  <c r="AR555" i="14"/>
  <c r="AR591" i="14"/>
  <c r="AR579" i="14"/>
  <c r="AR513" i="14"/>
  <c r="AR586" i="14"/>
  <c r="AR528" i="14"/>
  <c r="AR540" i="14"/>
  <c r="AR522" i="14"/>
  <c r="AR520" i="14"/>
  <c r="AR517" i="14"/>
  <c r="AR593" i="14"/>
  <c r="AR589" i="14"/>
  <c r="AR553" i="14"/>
  <c r="AR546" i="14"/>
  <c r="AR572" i="14"/>
  <c r="AR566" i="14"/>
  <c r="AR581" i="14"/>
  <c r="AR590" i="14"/>
  <c r="AR544" i="14"/>
  <c r="AR542" i="14"/>
  <c r="AR529" i="14"/>
  <c r="AS401" i="14"/>
  <c r="AR431" i="14"/>
  <c r="AR475" i="14"/>
  <c r="AR426" i="14"/>
  <c r="AR453" i="14"/>
  <c r="AR487" i="14"/>
  <c r="AR462" i="14"/>
  <c r="AR472" i="14"/>
  <c r="AR444" i="14"/>
  <c r="AR405" i="14"/>
  <c r="AR446" i="14"/>
  <c r="AR449" i="14"/>
  <c r="AR483" i="14"/>
  <c r="AR477" i="14"/>
  <c r="AR469" i="14"/>
  <c r="AR461" i="14"/>
  <c r="AR488" i="14"/>
  <c r="AR491" i="14"/>
  <c r="AR424" i="14"/>
  <c r="AR492" i="14"/>
  <c r="AR481" i="14"/>
  <c r="AR455" i="14"/>
  <c r="AR439" i="14"/>
  <c r="AR421" i="14"/>
  <c r="AR451" i="14"/>
  <c r="AR454" i="14"/>
  <c r="AR418" i="14"/>
  <c r="AR430" i="14"/>
  <c r="AR413" i="14"/>
  <c r="AR410" i="14"/>
  <c r="AR407" i="14"/>
  <c r="AR473" i="14"/>
  <c r="AR429" i="14"/>
  <c r="AR420" i="14"/>
  <c r="AR416" i="14"/>
  <c r="AR404" i="14"/>
  <c r="AR486" i="14"/>
  <c r="AR489" i="14"/>
  <c r="AR463" i="14"/>
  <c r="AR432" i="14"/>
  <c r="AR471" i="14"/>
  <c r="AR435" i="14"/>
  <c r="AR467" i="14"/>
  <c r="AR438" i="14"/>
  <c r="AR464" i="14"/>
  <c r="AR478" i="14"/>
  <c r="AR474" i="14"/>
  <c r="AR437" i="14"/>
  <c r="AR480" i="14"/>
  <c r="AR476" i="14"/>
  <c r="AR479" i="14"/>
  <c r="AR465" i="14"/>
  <c r="AR419" i="14"/>
  <c r="AR482" i="14"/>
  <c r="AR422" i="14"/>
  <c r="AR443" i="14"/>
  <c r="AR457" i="14"/>
  <c r="AR442" i="14"/>
  <c r="AR445" i="14"/>
  <c r="AR470" i="14"/>
  <c r="AR459" i="14"/>
  <c r="AR460" i="14"/>
  <c r="AR409" i="14"/>
  <c r="AR485" i="14"/>
  <c r="AR408" i="14"/>
  <c r="AR425" i="14"/>
  <c r="AR466" i="14"/>
  <c r="AR448" i="14"/>
  <c r="AR484" i="14"/>
  <c r="AR452" i="14"/>
  <c r="AR436" i="14"/>
  <c r="AR417" i="14"/>
  <c r="AR458" i="14"/>
  <c r="AR450" i="14"/>
  <c r="AR434" i="14"/>
  <c r="AR490" i="14"/>
  <c r="AR456" i="14"/>
  <c r="AR428" i="14"/>
  <c r="AR468" i="14"/>
  <c r="AR441" i="14"/>
  <c r="AR493" i="14"/>
  <c r="AR433" i="14"/>
  <c r="AR414" i="14"/>
  <c r="AR412" i="14"/>
  <c r="AR447" i="14"/>
  <c r="AR406" i="14"/>
  <c r="AR423" i="14"/>
  <c r="AR415" i="14"/>
  <c r="AR427" i="14"/>
  <c r="AR411" i="14"/>
  <c r="AR440" i="14"/>
  <c r="AS301" i="14"/>
  <c r="AR349" i="14"/>
  <c r="AR392" i="14"/>
  <c r="AR339" i="14"/>
  <c r="AR316" i="14"/>
  <c r="AR337" i="14"/>
  <c r="AR360" i="14"/>
  <c r="AR379" i="14"/>
  <c r="AR390" i="14"/>
  <c r="AR382" i="14"/>
  <c r="AR374" i="14"/>
  <c r="AR361" i="14"/>
  <c r="AR386" i="14"/>
  <c r="AR340" i="14"/>
  <c r="AR362" i="14"/>
  <c r="AR305" i="14"/>
  <c r="AR345" i="14"/>
  <c r="AR378" i="14"/>
  <c r="AR313" i="14"/>
  <c r="AR343" i="14"/>
  <c r="AR348" i="14"/>
  <c r="AR307" i="14"/>
  <c r="AR335" i="14"/>
  <c r="AR314" i="14"/>
  <c r="AR354" i="14"/>
  <c r="AR352" i="14"/>
  <c r="AR364" i="14"/>
  <c r="AR368" i="14"/>
  <c r="AR385" i="14"/>
  <c r="AR377" i="14"/>
  <c r="AR369" i="14"/>
  <c r="AR338" i="14"/>
  <c r="AR330" i="14"/>
  <c r="AR322" i="14"/>
  <c r="AR306" i="14"/>
  <c r="AR375" i="14"/>
  <c r="AR311" i="14"/>
  <c r="AR332" i="14"/>
  <c r="AR384" i="14"/>
  <c r="AR376" i="14"/>
  <c r="AR393" i="14"/>
  <c r="AR346" i="14"/>
  <c r="AR356" i="14"/>
  <c r="AR353" i="14"/>
  <c r="AR328" i="14"/>
  <c r="AR372" i="14"/>
  <c r="AR351" i="14"/>
  <c r="AR310" i="14"/>
  <c r="AR365" i="14"/>
  <c r="AR370" i="14"/>
  <c r="AR344" i="14"/>
  <c r="AR336" i="14"/>
  <c r="AR320" i="14"/>
  <c r="AR389" i="14"/>
  <c r="AR357" i="14"/>
  <c r="AR333" i="14"/>
  <c r="AR327" i="14"/>
  <c r="AR312" i="14"/>
  <c r="AR347" i="14"/>
  <c r="AR350" i="14"/>
  <c r="AR308" i="14"/>
  <c r="AR319" i="14"/>
  <c r="AR381" i="14"/>
  <c r="AR325" i="14"/>
  <c r="AR331" i="14"/>
  <c r="AR334" i="14"/>
  <c r="AR380" i="14"/>
  <c r="AR388" i="14"/>
  <c r="AR367" i="14"/>
  <c r="AR309" i="14"/>
  <c r="AR315" i="14"/>
  <c r="AR304" i="14"/>
  <c r="AR321" i="14"/>
  <c r="AR359" i="14"/>
  <c r="AR324" i="14"/>
  <c r="AR355" i="14"/>
  <c r="AR391" i="14"/>
  <c r="AR342" i="14"/>
  <c r="AR373" i="14"/>
  <c r="AR387" i="14"/>
  <c r="AR317" i="14"/>
  <c r="AR383" i="14"/>
  <c r="AR358" i="14"/>
  <c r="AR318" i="14"/>
  <c r="AR366" i="14"/>
  <c r="AR323" i="14"/>
  <c r="AR371" i="14"/>
  <c r="AR326" i="14"/>
  <c r="AR329" i="14"/>
  <c r="AR341" i="14"/>
  <c r="AR363" i="14"/>
  <c r="AS101" i="14"/>
  <c r="AR182" i="14"/>
  <c r="AR193" i="14"/>
  <c r="AR127" i="14"/>
  <c r="AR181" i="14"/>
  <c r="AR170" i="14"/>
  <c r="AR106" i="14"/>
  <c r="AR173" i="14"/>
  <c r="AR109" i="14"/>
  <c r="AR152" i="14"/>
  <c r="AR131" i="14"/>
  <c r="AR121" i="14"/>
  <c r="AR105" i="14"/>
  <c r="AR153" i="14"/>
  <c r="AR129" i="14"/>
  <c r="AR176" i="14"/>
  <c r="AR187" i="14"/>
  <c r="AR180" i="14"/>
  <c r="AR167" i="14"/>
  <c r="AR146" i="14"/>
  <c r="AR149" i="14"/>
  <c r="AR128" i="14"/>
  <c r="AR171" i="14"/>
  <c r="AR107" i="14"/>
  <c r="AR158" i="14"/>
  <c r="AR113" i="14"/>
  <c r="AR142" i="14"/>
  <c r="AR124" i="14"/>
  <c r="AR178" i="14"/>
  <c r="AR137" i="14"/>
  <c r="AR143" i="14"/>
  <c r="AR122" i="14"/>
  <c r="AR125" i="14"/>
  <c r="AR168" i="14"/>
  <c r="AR104" i="14"/>
  <c r="AR147" i="14"/>
  <c r="AR150" i="14"/>
  <c r="AR126" i="14"/>
  <c r="AR164" i="14"/>
  <c r="AR192" i="14"/>
  <c r="AR185" i="14"/>
  <c r="AR119" i="14"/>
  <c r="AR162" i="14"/>
  <c r="AR165" i="14"/>
  <c r="AR144" i="14"/>
  <c r="AR123" i="14"/>
  <c r="AR118" i="14"/>
  <c r="AR172" i="14"/>
  <c r="AR186" i="14"/>
  <c r="AR161" i="14"/>
  <c r="AR166" i="14"/>
  <c r="AR174" i="14"/>
  <c r="AR179" i="14"/>
  <c r="AR159" i="14"/>
  <c r="AR191" i="14"/>
  <c r="AR138" i="14"/>
  <c r="AR141" i="14"/>
  <c r="AR120" i="14"/>
  <c r="AR163" i="14"/>
  <c r="AR110" i="14"/>
  <c r="AR184" i="14"/>
  <c r="AR189" i="14"/>
  <c r="AR160" i="14"/>
  <c r="AR140" i="14"/>
  <c r="AR190" i="14"/>
  <c r="AR114" i="14"/>
  <c r="AR117" i="14"/>
  <c r="AR136" i="14"/>
  <c r="AR112" i="14"/>
  <c r="AR155" i="14"/>
  <c r="AR148" i="14"/>
  <c r="AR156" i="14"/>
  <c r="AR177" i="14"/>
  <c r="AR135" i="14"/>
  <c r="AR108" i="14"/>
  <c r="AR145" i="14"/>
  <c r="AR111" i="14"/>
  <c r="AR154" i="14"/>
  <c r="AR157" i="14"/>
  <c r="AR116" i="14"/>
  <c r="AR139" i="14"/>
  <c r="AR130" i="14"/>
  <c r="AR169" i="14"/>
  <c r="AR151" i="14"/>
  <c r="AR183" i="14"/>
  <c r="AR133" i="14"/>
  <c r="AR132" i="14"/>
  <c r="AR188" i="14"/>
  <c r="AR115" i="14"/>
  <c r="AR175" i="14"/>
  <c r="AR134" i="14"/>
  <c r="AV1" i="14"/>
  <c r="AU60" i="14"/>
  <c r="AU44" i="14"/>
  <c r="AU28" i="14"/>
  <c r="AU12" i="14"/>
  <c r="AU82" i="14"/>
  <c r="AU65" i="14"/>
  <c r="AU49" i="14"/>
  <c r="AU33" i="14"/>
  <c r="AU17" i="14"/>
  <c r="AU88" i="14"/>
  <c r="AU62" i="14"/>
  <c r="AU46" i="14"/>
  <c r="AU30" i="14"/>
  <c r="AU14" i="14"/>
  <c r="AU51" i="14"/>
  <c r="AU43" i="14"/>
  <c r="AU39" i="14"/>
  <c r="AU63" i="14"/>
  <c r="AU75" i="14"/>
  <c r="AU4" i="14"/>
  <c r="AU29" i="14"/>
  <c r="AU58" i="14"/>
  <c r="AU26" i="14"/>
  <c r="AU79" i="14"/>
  <c r="AU8" i="14"/>
  <c r="AU80" i="14"/>
  <c r="AU27" i="14"/>
  <c r="AU83" i="14"/>
  <c r="AU90" i="14"/>
  <c r="AU47" i="14"/>
  <c r="AU23" i="14"/>
  <c r="AU81" i="14"/>
  <c r="AU31" i="14"/>
  <c r="AU15" i="14"/>
  <c r="AU35" i="14"/>
  <c r="AU9" i="14"/>
  <c r="AU91" i="14"/>
  <c r="AU56" i="14"/>
  <c r="AU40" i="14"/>
  <c r="AU13" i="14"/>
  <c r="AU42" i="14"/>
  <c r="AU19" i="14"/>
  <c r="AU64" i="14"/>
  <c r="AU48" i="14"/>
  <c r="AU32" i="14"/>
  <c r="AU16" i="14"/>
  <c r="AU74" i="14"/>
  <c r="AU69" i="14"/>
  <c r="AU53" i="14"/>
  <c r="AU37" i="14"/>
  <c r="AU21" i="14"/>
  <c r="AU92" i="14"/>
  <c r="AU66" i="14"/>
  <c r="AU50" i="14"/>
  <c r="AU34" i="14"/>
  <c r="AU18" i="14"/>
  <c r="AU71" i="14"/>
  <c r="AU86" i="14"/>
  <c r="AU93" i="14"/>
  <c r="AU85" i="14"/>
  <c r="AU24" i="14"/>
  <c r="AU77" i="14"/>
  <c r="AU10" i="14"/>
  <c r="AU55" i="14"/>
  <c r="AU87" i="14"/>
  <c r="AU84" i="14"/>
  <c r="AU89" i="14"/>
  <c r="AU5" i="14"/>
  <c r="AU72" i="14"/>
  <c r="AU61" i="14"/>
  <c r="AU45" i="14"/>
  <c r="AU59" i="14"/>
  <c r="AU78" i="14"/>
  <c r="AU67" i="14"/>
  <c r="AU11" i="14"/>
  <c r="AU68" i="14"/>
  <c r="AU52" i="14"/>
  <c r="AU36" i="14"/>
  <c r="AU20" i="14"/>
  <c r="AU73" i="14"/>
  <c r="AU57" i="14"/>
  <c r="AU41" i="14"/>
  <c r="AU25" i="14"/>
  <c r="AU7" i="14"/>
  <c r="AU70" i="14"/>
  <c r="AU54" i="14"/>
  <c r="AU38" i="14"/>
  <c r="AU22" i="14"/>
  <c r="AU6" i="14"/>
  <c r="AU76" i="14"/>
  <c r="AS201" i="14"/>
  <c r="AR292" i="14"/>
  <c r="AR228" i="14"/>
  <c r="AR247" i="14"/>
  <c r="AR290" i="14"/>
  <c r="AR226" i="14"/>
  <c r="AR245" i="14"/>
  <c r="AR264" i="14"/>
  <c r="AR267" i="14"/>
  <c r="AR275" i="14"/>
  <c r="AR222" i="14"/>
  <c r="AR283" i="14"/>
  <c r="AR268" i="14"/>
  <c r="AR204" i="14"/>
  <c r="AR287" i="14"/>
  <c r="AR244" i="14"/>
  <c r="AR263" i="14"/>
  <c r="AR242" i="14"/>
  <c r="AR236" i="14"/>
  <c r="AR285" i="14"/>
  <c r="AR221" i="14"/>
  <c r="AR213" i="14"/>
  <c r="AR205" i="14"/>
  <c r="AR230" i="14"/>
  <c r="AR249" i="14"/>
  <c r="AR273" i="14"/>
  <c r="AR220" i="14"/>
  <c r="AR255" i="14"/>
  <c r="AR223" i="14"/>
  <c r="AR282" i="14"/>
  <c r="AR261" i="14"/>
  <c r="AR237" i="14"/>
  <c r="AR229" i="14"/>
  <c r="AR206" i="14"/>
  <c r="AR217" i="14"/>
  <c r="AR278" i="14"/>
  <c r="AR291" i="14"/>
  <c r="AR270" i="14"/>
  <c r="AR251" i="14"/>
  <c r="AR262" i="14"/>
  <c r="AR276" i="14"/>
  <c r="AR239" i="14"/>
  <c r="AR266" i="14"/>
  <c r="AR210" i="14"/>
  <c r="AR269" i="14"/>
  <c r="AR253" i="14"/>
  <c r="AR216" i="14"/>
  <c r="AR286" i="14"/>
  <c r="AR246" i="14"/>
  <c r="AR219" i="14"/>
  <c r="AR257" i="14"/>
  <c r="AR260" i="14"/>
  <c r="AR207" i="14"/>
  <c r="AR240" i="14"/>
  <c r="AR232" i="14"/>
  <c r="AR224" i="14"/>
  <c r="AR208" i="14"/>
  <c r="AR243" i="14"/>
  <c r="AR214" i="14"/>
  <c r="AR212" i="14"/>
  <c r="AR279" i="14"/>
  <c r="AR250" i="14"/>
  <c r="AR293" i="14"/>
  <c r="AR277" i="14"/>
  <c r="AR280" i="14"/>
  <c r="AR256" i="14"/>
  <c r="AR248" i="14"/>
  <c r="AR254" i="14"/>
  <c r="AR225" i="14"/>
  <c r="AR265" i="14"/>
  <c r="AR209" i="14"/>
  <c r="AR241" i="14"/>
  <c r="AR231" i="14"/>
  <c r="AR215" i="14"/>
  <c r="AR288" i="14"/>
  <c r="AR227" i="14"/>
  <c r="AR233" i="14"/>
  <c r="AR259" i="14"/>
  <c r="AR284" i="14"/>
  <c r="AR274" i="14"/>
  <c r="AR258" i="14"/>
  <c r="AR238" i="14"/>
  <c r="AR252" i="14"/>
  <c r="AR271" i="14"/>
  <c r="AR234" i="14"/>
  <c r="AR218" i="14"/>
  <c r="AR289" i="14"/>
  <c r="AR281" i="14"/>
  <c r="AR211" i="14"/>
  <c r="AR272" i="14"/>
  <c r="AR235" i="14"/>
  <c r="AS403" i="14" l="1"/>
  <c r="AS402" i="14"/>
  <c r="AS103" i="14"/>
  <c r="AS102" i="14"/>
  <c r="AS502" i="14"/>
  <c r="AS503" i="14"/>
  <c r="AS203" i="14"/>
  <c r="AS202" i="14"/>
  <c r="AS302" i="14"/>
  <c r="AS303" i="14"/>
  <c r="AV3" i="14"/>
  <c r="AV2" i="14"/>
  <c r="AT401" i="14"/>
  <c r="AS475" i="14"/>
  <c r="AS426" i="14"/>
  <c r="AS421" i="14"/>
  <c r="AS448" i="14"/>
  <c r="AS425" i="14"/>
  <c r="AS472" i="14"/>
  <c r="AS464" i="14"/>
  <c r="AS483" i="14"/>
  <c r="AS486" i="14"/>
  <c r="AS478" i="14"/>
  <c r="AS490" i="14"/>
  <c r="AS452" i="14"/>
  <c r="AS423" i="14"/>
  <c r="AS469" i="14"/>
  <c r="AS416" i="14"/>
  <c r="AS408" i="14"/>
  <c r="AS439" i="14"/>
  <c r="AS485" i="14"/>
  <c r="AS474" i="14"/>
  <c r="AS488" i="14"/>
  <c r="AS480" i="14"/>
  <c r="AS491" i="14"/>
  <c r="AS477" i="14"/>
  <c r="AS462" i="14"/>
  <c r="AS481" i="14"/>
  <c r="AS437" i="14"/>
  <c r="AS459" i="14"/>
  <c r="AS451" i="14"/>
  <c r="AS463" i="14"/>
  <c r="AS458" i="14"/>
  <c r="AS450" i="14"/>
  <c r="AS434" i="14"/>
  <c r="AS473" i="14"/>
  <c r="AS456" i="14"/>
  <c r="AS424" i="14"/>
  <c r="AS443" i="14"/>
  <c r="AS441" i="14"/>
  <c r="AS461" i="14"/>
  <c r="AS479" i="14"/>
  <c r="AS428" i="14"/>
  <c r="AS413" i="14"/>
  <c r="AS484" i="14"/>
  <c r="AS438" i="14"/>
  <c r="AS415" i="14"/>
  <c r="AS429" i="14"/>
  <c r="AS440" i="14"/>
  <c r="AS489" i="14"/>
  <c r="AS476" i="14"/>
  <c r="AS435" i="14"/>
  <c r="AS407" i="14"/>
  <c r="AS412" i="14"/>
  <c r="AS493" i="14"/>
  <c r="AS409" i="14"/>
  <c r="AS411" i="14"/>
  <c r="AS492" i="14"/>
  <c r="AS422" i="14"/>
  <c r="AS466" i="14"/>
  <c r="AS436" i="14"/>
  <c r="AS417" i="14"/>
  <c r="AS467" i="14"/>
  <c r="AS457" i="14"/>
  <c r="AS447" i="14"/>
  <c r="AS433" i="14"/>
  <c r="AS446" i="14"/>
  <c r="AS419" i="14"/>
  <c r="AS406" i="14"/>
  <c r="AS420" i="14"/>
  <c r="AS404" i="14"/>
  <c r="AS468" i="14"/>
  <c r="AS471" i="14"/>
  <c r="AS430" i="14"/>
  <c r="AS455" i="14"/>
  <c r="AS444" i="14"/>
  <c r="AS453" i="14"/>
  <c r="AS445" i="14"/>
  <c r="AS427" i="14"/>
  <c r="AS414" i="14"/>
  <c r="AS460" i="14"/>
  <c r="AS431" i="14"/>
  <c r="AS432" i="14"/>
  <c r="AS449" i="14"/>
  <c r="AS442" i="14"/>
  <c r="AS465" i="14"/>
  <c r="AS418" i="14"/>
  <c r="AS470" i="14"/>
  <c r="AS487" i="14"/>
  <c r="AS410" i="14"/>
  <c r="AS405" i="14"/>
  <c r="AS482" i="14"/>
  <c r="AS454" i="14"/>
  <c r="AW1" i="14"/>
  <c r="AV79" i="14"/>
  <c r="AV74" i="14"/>
  <c r="AV92" i="14"/>
  <c r="AV19" i="14"/>
  <c r="AV35" i="14"/>
  <c r="AV40" i="14"/>
  <c r="AV52" i="14"/>
  <c r="AV73" i="14"/>
  <c r="AV83" i="14"/>
  <c r="AV46" i="14"/>
  <c r="AV43" i="14"/>
  <c r="AV15" i="14"/>
  <c r="AV48" i="14"/>
  <c r="AV24" i="14"/>
  <c r="AV86" i="14"/>
  <c r="AV90" i="14"/>
  <c r="AV81" i="14"/>
  <c r="AV45" i="14"/>
  <c r="AV66" i="14"/>
  <c r="AV50" i="14"/>
  <c r="AV87" i="14"/>
  <c r="AV4" i="14"/>
  <c r="AV56" i="14"/>
  <c r="AV60" i="14"/>
  <c r="AV80" i="14"/>
  <c r="AV59" i="14"/>
  <c r="AV85" i="14"/>
  <c r="AV84" i="14"/>
  <c r="AV65" i="14"/>
  <c r="AV49" i="14"/>
  <c r="AV33" i="14"/>
  <c r="AV17" i="14"/>
  <c r="AV93" i="14"/>
  <c r="AV70" i="14"/>
  <c r="AV54" i="14"/>
  <c r="AV38" i="14"/>
  <c r="AV22" i="14"/>
  <c r="AV6" i="14"/>
  <c r="AV76" i="14"/>
  <c r="AV71" i="14"/>
  <c r="AV8" i="14"/>
  <c r="AV75" i="14"/>
  <c r="AV51" i="14"/>
  <c r="AV27" i="14"/>
  <c r="AV16" i="14"/>
  <c r="AV64" i="14"/>
  <c r="AV28" i="14"/>
  <c r="AV57" i="14"/>
  <c r="AV25" i="14"/>
  <c r="AV78" i="14"/>
  <c r="AV62" i="14"/>
  <c r="AV30" i="14"/>
  <c r="AV44" i="14"/>
  <c r="AV20" i="14"/>
  <c r="AV67" i="14"/>
  <c r="AV18" i="14"/>
  <c r="AV82" i="14"/>
  <c r="AV77" i="14"/>
  <c r="AV31" i="14"/>
  <c r="AV91" i="14"/>
  <c r="AV9" i="14"/>
  <c r="AV39" i="14"/>
  <c r="AV63" i="14"/>
  <c r="AV68" i="14"/>
  <c r="AV41" i="14"/>
  <c r="AV14" i="14"/>
  <c r="AV32" i="14"/>
  <c r="AV12" i="14"/>
  <c r="AV88" i="14"/>
  <c r="AV5" i="14"/>
  <c r="AV11" i="14"/>
  <c r="AV61" i="14"/>
  <c r="AV55" i="14"/>
  <c r="AV23" i="14"/>
  <c r="AV69" i="14"/>
  <c r="AV53" i="14"/>
  <c r="AV37" i="14"/>
  <c r="AV21" i="14"/>
  <c r="AV58" i="14"/>
  <c r="AV42" i="14"/>
  <c r="AV26" i="14"/>
  <c r="AV10" i="14"/>
  <c r="AV72" i="14"/>
  <c r="AV47" i="14"/>
  <c r="AV36" i="14"/>
  <c r="AV29" i="14"/>
  <c r="AV13" i="14"/>
  <c r="AV34" i="14"/>
  <c r="AV89" i="14"/>
  <c r="AV7" i="14"/>
  <c r="AT201" i="14"/>
  <c r="AS287" i="14"/>
  <c r="AS223" i="14"/>
  <c r="AS242" i="14"/>
  <c r="AS285" i="14"/>
  <c r="AS221" i="14"/>
  <c r="AS240" i="14"/>
  <c r="AS259" i="14"/>
  <c r="AS265" i="14"/>
  <c r="AS236" i="14"/>
  <c r="AS249" i="14"/>
  <c r="AS252" i="14"/>
  <c r="AS286" i="14"/>
  <c r="AS263" i="14"/>
  <c r="AS282" i="14"/>
  <c r="AS239" i="14"/>
  <c r="AS258" i="14"/>
  <c r="AS237" i="14"/>
  <c r="AS247" i="14"/>
  <c r="AS245" i="14"/>
  <c r="AS288" i="14"/>
  <c r="AS272" i="14"/>
  <c r="AS264" i="14"/>
  <c r="AS248" i="14"/>
  <c r="AS211" i="14"/>
  <c r="AS220" i="14"/>
  <c r="AS279" i="14"/>
  <c r="AS266" i="14"/>
  <c r="AS226" i="14"/>
  <c r="AS210" i="14"/>
  <c r="AS229" i="14"/>
  <c r="AS213" i="14"/>
  <c r="AS235" i="14"/>
  <c r="AS227" i="14"/>
  <c r="AS219" i="14"/>
  <c r="AS209" i="14"/>
  <c r="AS241" i="14"/>
  <c r="AS225" i="14"/>
  <c r="AS214" i="14"/>
  <c r="AS231" i="14"/>
  <c r="AS269" i="14"/>
  <c r="AS253" i="14"/>
  <c r="AS275" i="14"/>
  <c r="AS251" i="14"/>
  <c r="AS243" i="14"/>
  <c r="AS238" i="14"/>
  <c r="AS270" i="14"/>
  <c r="AS292" i="14"/>
  <c r="AS215" i="14"/>
  <c r="AS250" i="14"/>
  <c r="AS291" i="14"/>
  <c r="AS283" i="14"/>
  <c r="AS267" i="14"/>
  <c r="AS204" i="14"/>
  <c r="AS254" i="14"/>
  <c r="AS273" i="14"/>
  <c r="AS271" i="14"/>
  <c r="AS234" i="14"/>
  <c r="AS280" i="14"/>
  <c r="AS246" i="14"/>
  <c r="AS278" i="14"/>
  <c r="AS289" i="14"/>
  <c r="AS281" i="14"/>
  <c r="AS284" i="14"/>
  <c r="AS205" i="14"/>
  <c r="AS224" i="14"/>
  <c r="AS244" i="14"/>
  <c r="AS260" i="14"/>
  <c r="AS255" i="14"/>
  <c r="AS274" i="14"/>
  <c r="AS216" i="14"/>
  <c r="AS222" i="14"/>
  <c r="AS212" i="14"/>
  <c r="AS290" i="14"/>
  <c r="AS276" i="14"/>
  <c r="AS257" i="14"/>
  <c r="AS233" i="14"/>
  <c r="AS256" i="14"/>
  <c r="AS208" i="14"/>
  <c r="AS217" i="14"/>
  <c r="AS206" i="14"/>
  <c r="AS293" i="14"/>
  <c r="AS277" i="14"/>
  <c r="AS230" i="14"/>
  <c r="AS207" i="14"/>
  <c r="AS218" i="14"/>
  <c r="AS268" i="14"/>
  <c r="AS261" i="14"/>
  <c r="AS232" i="14"/>
  <c r="AS228" i="14"/>
  <c r="AS262" i="14"/>
  <c r="AT301" i="14"/>
  <c r="AS387" i="14"/>
  <c r="AS351" i="14"/>
  <c r="AS334" i="14"/>
  <c r="AS362" i="14"/>
  <c r="AS378" i="14"/>
  <c r="AS359" i="14"/>
  <c r="AS322" i="14"/>
  <c r="AS380" i="14"/>
  <c r="AS372" i="14"/>
  <c r="AS333" i="14"/>
  <c r="AS325" i="14"/>
  <c r="AS317" i="14"/>
  <c r="AS381" i="14"/>
  <c r="AS365" i="14"/>
  <c r="AS349" i="14"/>
  <c r="AS340" i="14"/>
  <c r="AS307" i="14"/>
  <c r="AS306" i="14"/>
  <c r="AS311" i="14"/>
  <c r="AS379" i="14"/>
  <c r="AS371" i="14"/>
  <c r="AS388" i="14"/>
  <c r="AS355" i="14"/>
  <c r="AS341" i="14"/>
  <c r="AS354" i="14"/>
  <c r="AS323" i="14"/>
  <c r="AS364" i="14"/>
  <c r="AS361" i="14"/>
  <c r="AS324" i="14"/>
  <c r="AS360" i="14"/>
  <c r="AS391" i="14"/>
  <c r="AS347" i="14"/>
  <c r="AS339" i="14"/>
  <c r="AS331" i="14"/>
  <c r="AS315" i="14"/>
  <c r="AS329" i="14"/>
  <c r="AS321" i="14"/>
  <c r="AS312" i="14"/>
  <c r="AS316" i="14"/>
  <c r="AS384" i="14"/>
  <c r="AS376" i="14"/>
  <c r="AS368" i="14"/>
  <c r="AS352" i="14"/>
  <c r="AS366" i="14"/>
  <c r="AS328" i="14"/>
  <c r="AS320" i="14"/>
  <c r="AS345" i="14"/>
  <c r="AS337" i="14"/>
  <c r="AS327" i="14"/>
  <c r="AS338" i="14"/>
  <c r="AS392" i="14"/>
  <c r="AS357" i="14"/>
  <c r="AS353" i="14"/>
  <c r="AS344" i="14"/>
  <c r="AS336" i="14"/>
  <c r="AS382" i="14"/>
  <c r="AS389" i="14"/>
  <c r="AS370" i="14"/>
  <c r="AS326" i="14"/>
  <c r="AS308" i="14"/>
  <c r="AS358" i="14"/>
  <c r="AS343" i="14"/>
  <c r="AS369" i="14"/>
  <c r="AS383" i="14"/>
  <c r="AS363" i="14"/>
  <c r="AS304" i="14"/>
  <c r="AS346" i="14"/>
  <c r="AS330" i="14"/>
  <c r="AS319" i="14"/>
  <c r="AS385" i="14"/>
  <c r="AS310" i="14"/>
  <c r="AS374" i="14"/>
  <c r="AS367" i="14"/>
  <c r="AS313" i="14"/>
  <c r="AS335" i="14"/>
  <c r="AS393" i="14"/>
  <c r="AS356" i="14"/>
  <c r="AS350" i="14"/>
  <c r="AS318" i="14"/>
  <c r="AS305" i="14"/>
  <c r="AS373" i="14"/>
  <c r="AS348" i="14"/>
  <c r="AS314" i="14"/>
  <c r="AS390" i="14"/>
  <c r="AS377" i="14"/>
  <c r="AS309" i="14"/>
  <c r="AS342" i="14"/>
  <c r="AS375" i="14"/>
  <c r="AS386" i="14"/>
  <c r="AS332" i="14"/>
  <c r="AT501" i="14"/>
  <c r="AS577" i="14"/>
  <c r="AS583" i="14"/>
  <c r="AS540" i="14"/>
  <c r="AS551" i="14"/>
  <c r="AS538" i="14"/>
  <c r="AS557" i="14"/>
  <c r="AS510" i="14"/>
  <c r="AS573" i="14"/>
  <c r="AS558" i="14"/>
  <c r="AS570" i="14"/>
  <c r="AS563" i="14"/>
  <c r="AS553" i="14"/>
  <c r="AS582" i="14"/>
  <c r="AS527" i="14"/>
  <c r="AS533" i="14"/>
  <c r="AS508" i="14"/>
  <c r="AS575" i="14"/>
  <c r="AS593" i="14"/>
  <c r="AS529" i="14"/>
  <c r="AS556" i="14"/>
  <c r="AS554" i="14"/>
  <c r="AS509" i="14"/>
  <c r="AS564" i="14"/>
  <c r="AS552" i="14"/>
  <c r="AS544" i="14"/>
  <c r="AS534" i="14"/>
  <c r="AS572" i="14"/>
  <c r="AS522" i="14"/>
  <c r="AS513" i="14"/>
  <c r="AS592" i="14"/>
  <c r="AS589" i="14"/>
  <c r="AS569" i="14"/>
  <c r="AS532" i="14"/>
  <c r="AS565" i="14"/>
  <c r="AS543" i="14"/>
  <c r="AS567" i="14"/>
  <c r="AS530" i="14"/>
  <c r="AS578" i="14"/>
  <c r="AS574" i="14"/>
  <c r="AS549" i="14"/>
  <c r="AS579" i="14"/>
  <c r="AS571" i="14"/>
  <c r="AS581" i="14"/>
  <c r="AS507" i="14"/>
  <c r="AS587" i="14"/>
  <c r="AS576" i="14"/>
  <c r="AS545" i="14"/>
  <c r="AS580" i="14"/>
  <c r="AS525" i="14"/>
  <c r="AS555" i="14"/>
  <c r="AS519" i="14"/>
  <c r="AS547" i="14"/>
  <c r="AS521" i="14"/>
  <c r="AS550" i="14"/>
  <c r="AS542" i="14"/>
  <c r="AS588" i="14"/>
  <c r="AS560" i="14"/>
  <c r="AS505" i="14"/>
  <c r="AS516" i="14"/>
  <c r="AS591" i="14"/>
  <c r="AS523" i="14"/>
  <c r="AS539" i="14"/>
  <c r="AS562" i="14"/>
  <c r="AS512" i="14"/>
  <c r="AS584" i="14"/>
  <c r="AS561" i="14"/>
  <c r="AS559" i="14"/>
  <c r="AS586" i="14"/>
  <c r="AS541" i="14"/>
  <c r="AS566" i="14"/>
  <c r="AS536" i="14"/>
  <c r="AS520" i="14"/>
  <c r="AS526" i="14"/>
  <c r="AS585" i="14"/>
  <c r="AS537" i="14"/>
  <c r="AS590" i="14"/>
  <c r="AS548" i="14"/>
  <c r="AS535" i="14"/>
  <c r="AS517" i="14"/>
  <c r="AS568" i="14"/>
  <c r="AS528" i="14"/>
  <c r="AS524" i="14"/>
  <c r="AS511" i="14"/>
  <c r="AS518" i="14"/>
  <c r="AS504" i="14"/>
  <c r="AS514" i="14"/>
  <c r="AS506" i="14"/>
  <c r="AS515" i="14"/>
  <c r="AS546" i="14"/>
  <c r="AS531" i="14"/>
  <c r="AT101" i="14"/>
  <c r="AS177" i="14"/>
  <c r="AS188" i="14"/>
  <c r="AS181" i="14"/>
  <c r="AS122" i="14"/>
  <c r="AS165" i="14"/>
  <c r="AS168" i="14"/>
  <c r="AS104" i="14"/>
  <c r="AS147" i="14"/>
  <c r="AS184" i="14"/>
  <c r="AS126" i="14"/>
  <c r="AS164" i="14"/>
  <c r="AS132" i="14"/>
  <c r="AS161" i="14"/>
  <c r="AS108" i="14"/>
  <c r="AS148" i="14"/>
  <c r="AS156" i="14"/>
  <c r="AS182" i="14"/>
  <c r="AS162" i="14"/>
  <c r="AS141" i="14"/>
  <c r="AS144" i="14"/>
  <c r="AS123" i="14"/>
  <c r="AS166" i="14"/>
  <c r="AS189" i="14"/>
  <c r="AS113" i="14"/>
  <c r="AS169" i="14"/>
  <c r="AS145" i="14"/>
  <c r="AS193" i="14"/>
  <c r="AS138" i="14"/>
  <c r="AS117" i="14"/>
  <c r="AS120" i="14"/>
  <c r="AS163" i="14"/>
  <c r="AS142" i="14"/>
  <c r="AS105" i="14"/>
  <c r="AS176" i="14"/>
  <c r="AS127" i="14"/>
  <c r="AS187" i="14"/>
  <c r="AS180" i="14"/>
  <c r="AS191" i="14"/>
  <c r="AS114" i="14"/>
  <c r="AS157" i="14"/>
  <c r="AS160" i="14"/>
  <c r="AS139" i="14"/>
  <c r="AS118" i="14"/>
  <c r="AS175" i="14"/>
  <c r="AS159" i="14"/>
  <c r="AS116" i="14"/>
  <c r="AS129" i="14"/>
  <c r="AS154" i="14"/>
  <c r="AS133" i="14"/>
  <c r="AS136" i="14"/>
  <c r="AS192" i="14"/>
  <c r="AS115" i="14"/>
  <c r="AS158" i="14"/>
  <c r="AS111" i="14"/>
  <c r="AS167" i="14"/>
  <c r="AS153" i="14"/>
  <c r="AS143" i="14"/>
  <c r="AS190" i="14"/>
  <c r="AS107" i="14"/>
  <c r="AS150" i="14"/>
  <c r="AS178" i="14"/>
  <c r="AS172" i="14"/>
  <c r="AS130" i="14"/>
  <c r="AS173" i="14"/>
  <c r="AS135" i="14"/>
  <c r="AS106" i="14"/>
  <c r="AS149" i="14"/>
  <c r="AS152" i="14"/>
  <c r="AS171" i="14"/>
  <c r="AS119" i="14"/>
  <c r="AS183" i="14"/>
  <c r="AS125" i="14"/>
  <c r="AS128" i="14"/>
  <c r="AS137" i="14"/>
  <c r="AS170" i="14"/>
  <c r="AS134" i="14"/>
  <c r="AS124" i="14"/>
  <c r="AS131" i="14"/>
  <c r="AS109" i="14"/>
  <c r="AS121" i="14"/>
  <c r="AS185" i="14"/>
  <c r="AS155" i="14"/>
  <c r="AS186" i="14"/>
  <c r="AS151" i="14"/>
  <c r="AS174" i="14"/>
  <c r="AS140" i="14"/>
  <c r="AS179" i="14"/>
  <c r="AS146" i="14"/>
  <c r="AS112" i="14"/>
  <c r="AS110" i="14"/>
  <c r="AW3" i="14" l="1"/>
  <c r="AW2" i="14"/>
  <c r="AT302" i="14"/>
  <c r="AT303" i="14"/>
  <c r="AT402" i="14"/>
  <c r="AT403" i="14"/>
  <c r="AT103" i="14"/>
  <c r="AT102" i="14"/>
  <c r="AT203" i="14"/>
  <c r="AT202" i="14"/>
  <c r="AT503" i="14"/>
  <c r="AT502" i="14"/>
  <c r="AU301" i="14"/>
  <c r="AT363" i="14"/>
  <c r="AT385" i="14"/>
  <c r="AT312" i="14"/>
  <c r="AT350" i="14"/>
  <c r="AT326" i="14"/>
  <c r="AT338" i="14"/>
  <c r="AT369" i="14"/>
  <c r="AT382" i="14"/>
  <c r="AT374" i="14"/>
  <c r="AT366" i="14"/>
  <c r="AT391" i="14"/>
  <c r="AT383" i="14"/>
  <c r="AT344" i="14"/>
  <c r="AT336" i="14"/>
  <c r="AT368" i="14"/>
  <c r="AT351" i="14"/>
  <c r="AT349" i="14"/>
  <c r="AT357" i="14"/>
  <c r="AT314" i="14"/>
  <c r="AT333" i="14"/>
  <c r="AT390" i="14"/>
  <c r="AT370" i="14"/>
  <c r="AT342" i="14"/>
  <c r="AT334" i="14"/>
  <c r="AT318" i="14"/>
  <c r="AT361" i="14"/>
  <c r="AT324" i="14"/>
  <c r="AT308" i="14"/>
  <c r="AT379" i="14"/>
  <c r="AT371" i="14"/>
  <c r="AT355" i="14"/>
  <c r="AT323" i="14"/>
  <c r="AT386" i="14"/>
  <c r="AT348" i="14"/>
  <c r="AT340" i="14"/>
  <c r="AT332" i="14"/>
  <c r="AT389" i="14"/>
  <c r="AT315" i="14"/>
  <c r="AT356" i="14"/>
  <c r="AT346" i="14"/>
  <c r="AT327" i="14"/>
  <c r="AT387" i="14"/>
  <c r="AT347" i="14"/>
  <c r="AT339" i="14"/>
  <c r="AT331" i="14"/>
  <c r="AT329" i="14"/>
  <c r="AT321" i="14"/>
  <c r="AT307" i="14"/>
  <c r="AT373" i="14"/>
  <c r="AT354" i="14"/>
  <c r="AT392" i="14"/>
  <c r="AT319" i="14"/>
  <c r="AT376" i="14"/>
  <c r="AT384" i="14"/>
  <c r="AT309" i="14"/>
  <c r="AT310" i="14"/>
  <c r="AT311" i="14"/>
  <c r="AT388" i="14"/>
  <c r="AT328" i="14"/>
  <c r="AT352" i="14"/>
  <c r="AT345" i="14"/>
  <c r="AT330" i="14"/>
  <c r="AT341" i="14"/>
  <c r="AT313" i="14"/>
  <c r="AT360" i="14"/>
  <c r="AT372" i="14"/>
  <c r="AT358" i="14"/>
  <c r="AT343" i="14"/>
  <c r="AT316" i="14"/>
  <c r="AT393" i="14"/>
  <c r="AT380" i="14"/>
  <c r="AT375" i="14"/>
  <c r="AT320" i="14"/>
  <c r="AT378" i="14"/>
  <c r="AT365" i="14"/>
  <c r="AT306" i="14"/>
  <c r="AT317" i="14"/>
  <c r="AT322" i="14"/>
  <c r="AT304" i="14"/>
  <c r="AT367" i="14"/>
  <c r="AT381" i="14"/>
  <c r="AT362" i="14"/>
  <c r="AT325" i="14"/>
  <c r="AT359" i="14"/>
  <c r="AT305" i="14"/>
  <c r="AT335" i="14"/>
  <c r="AT353" i="14"/>
  <c r="AT337" i="14"/>
  <c r="AT364" i="14"/>
  <c r="AT377" i="14"/>
  <c r="AX1" i="14"/>
  <c r="AW88" i="14"/>
  <c r="AW77" i="14"/>
  <c r="AW16" i="14"/>
  <c r="AW61" i="14"/>
  <c r="AW45" i="14"/>
  <c r="AW29" i="14"/>
  <c r="AW13" i="14"/>
  <c r="AW50" i="14"/>
  <c r="AW34" i="14"/>
  <c r="AW91" i="14"/>
  <c r="AW63" i="14"/>
  <c r="AW83" i="14"/>
  <c r="AW85" i="14"/>
  <c r="AW20" i="14"/>
  <c r="AW64" i="14"/>
  <c r="AW52" i="14"/>
  <c r="AW90" i="14"/>
  <c r="AW65" i="14"/>
  <c r="AW49" i="14"/>
  <c r="AW33" i="14"/>
  <c r="AW17" i="14"/>
  <c r="AW93" i="14"/>
  <c r="AW70" i="14"/>
  <c r="AW51" i="14"/>
  <c r="AW5" i="14"/>
  <c r="AW48" i="14"/>
  <c r="AW32" i="14"/>
  <c r="AW36" i="14"/>
  <c r="AW69" i="14"/>
  <c r="AW53" i="14"/>
  <c r="AW37" i="14"/>
  <c r="AW21" i="14"/>
  <c r="AW58" i="14"/>
  <c r="AW42" i="14"/>
  <c r="AW26" i="14"/>
  <c r="AW10" i="14"/>
  <c r="AW71" i="14"/>
  <c r="AW55" i="14"/>
  <c r="AW39" i="14"/>
  <c r="AW23" i="14"/>
  <c r="AW9" i="14"/>
  <c r="AW68" i="14"/>
  <c r="AW78" i="14"/>
  <c r="AW66" i="14"/>
  <c r="AW18" i="14"/>
  <c r="AW15" i="14"/>
  <c r="AW28" i="14"/>
  <c r="AW84" i="14"/>
  <c r="AW74" i="14"/>
  <c r="AW54" i="14"/>
  <c r="AW38" i="14"/>
  <c r="AW22" i="14"/>
  <c r="AW6" i="14"/>
  <c r="AW67" i="14"/>
  <c r="AW92" i="14"/>
  <c r="AW76" i="14"/>
  <c r="AW89" i="14"/>
  <c r="AW7" i="14"/>
  <c r="AW82" i="14"/>
  <c r="AW86" i="14"/>
  <c r="AW81" i="14"/>
  <c r="AW8" i="14"/>
  <c r="AW79" i="14"/>
  <c r="AW31" i="14"/>
  <c r="AW19" i="14"/>
  <c r="AW24" i="14"/>
  <c r="AW60" i="14"/>
  <c r="AW44" i="14"/>
  <c r="AW73" i="14"/>
  <c r="AW57" i="14"/>
  <c r="AW41" i="14"/>
  <c r="AW25" i="14"/>
  <c r="AW62" i="14"/>
  <c r="AW46" i="14"/>
  <c r="AW30" i="14"/>
  <c r="AW14" i="14"/>
  <c r="AW87" i="14"/>
  <c r="AW59" i="14"/>
  <c r="AW43" i="14"/>
  <c r="AW27" i="14"/>
  <c r="AW11" i="14"/>
  <c r="AW4" i="14"/>
  <c r="AW40" i="14"/>
  <c r="AW47" i="14"/>
  <c r="AW56" i="14"/>
  <c r="AW12" i="14"/>
  <c r="AW35" i="14"/>
  <c r="AW80" i="14"/>
  <c r="AW75" i="14"/>
  <c r="AW72" i="14"/>
  <c r="AU501" i="14"/>
  <c r="AT532" i="14"/>
  <c r="AT559" i="14"/>
  <c r="AT563" i="14"/>
  <c r="AT557" i="14"/>
  <c r="AT512" i="14"/>
  <c r="AT519" i="14"/>
  <c r="AT547" i="14"/>
  <c r="AT516" i="14"/>
  <c r="AT521" i="14"/>
  <c r="AT514" i="14"/>
  <c r="AT572" i="14"/>
  <c r="AT574" i="14"/>
  <c r="AT589" i="14"/>
  <c r="AT535" i="14"/>
  <c r="AT546" i="14"/>
  <c r="AT533" i="14"/>
  <c r="AT584" i="14"/>
  <c r="AT575" i="14"/>
  <c r="AT552" i="14"/>
  <c r="AT508" i="14"/>
  <c r="AT553" i="14"/>
  <c r="AT511" i="14"/>
  <c r="AT545" i="14"/>
  <c r="AT531" i="14"/>
  <c r="AT590" i="14"/>
  <c r="AT581" i="14"/>
  <c r="AT569" i="14"/>
  <c r="AT548" i="14"/>
  <c r="AT522" i="14"/>
  <c r="AT578" i="14"/>
  <c r="AT583" i="14"/>
  <c r="AT528" i="14"/>
  <c r="AT504" i="14"/>
  <c r="AT576" i="14"/>
  <c r="AT558" i="14"/>
  <c r="AT505" i="14"/>
  <c r="AT526" i="14"/>
  <c r="AT539" i="14"/>
  <c r="AT588" i="14"/>
  <c r="AT524" i="14"/>
  <c r="AT551" i="14"/>
  <c r="AT562" i="14"/>
  <c r="AT549" i="14"/>
  <c r="AT518" i="14"/>
  <c r="AT515" i="14"/>
  <c r="AT507" i="14"/>
  <c r="AT510" i="14"/>
  <c r="AT587" i="14"/>
  <c r="AT573" i="14"/>
  <c r="AT527" i="14"/>
  <c r="AT538" i="14"/>
  <c r="AT593" i="14"/>
  <c r="AT586" i="14"/>
  <c r="AT525" i="14"/>
  <c r="AT544" i="14"/>
  <c r="AT555" i="14"/>
  <c r="AT579" i="14"/>
  <c r="AT565" i="14"/>
  <c r="AT577" i="14"/>
  <c r="AT529" i="14"/>
  <c r="AT568" i="14"/>
  <c r="AT592" i="14"/>
  <c r="AT567" i="14"/>
  <c r="AT560" i="14"/>
  <c r="AT506" i="14"/>
  <c r="AT556" i="14"/>
  <c r="AT591" i="14"/>
  <c r="AT554" i="14"/>
  <c r="AT536" i="14"/>
  <c r="AT570" i="14"/>
  <c r="AT513" i="14"/>
  <c r="AT580" i="14"/>
  <c r="AT582" i="14"/>
  <c r="AT543" i="14"/>
  <c r="AT530" i="14"/>
  <c r="AT561" i="14"/>
  <c r="AT540" i="14"/>
  <c r="AT534" i="14"/>
  <c r="AT523" i="14"/>
  <c r="AT509" i="14"/>
  <c r="AT520" i="14"/>
  <c r="AT517" i="14"/>
  <c r="AT537" i="14"/>
  <c r="AT564" i="14"/>
  <c r="AT541" i="14"/>
  <c r="AT585" i="14"/>
  <c r="AT550" i="14"/>
  <c r="AT571" i="14"/>
  <c r="AT566" i="14"/>
  <c r="AT542" i="14"/>
  <c r="AU201" i="14"/>
  <c r="AT242" i="14"/>
  <c r="AT261" i="14"/>
  <c r="AT240" i="14"/>
  <c r="AT259" i="14"/>
  <c r="AT278" i="14"/>
  <c r="AT214" i="14"/>
  <c r="AT268" i="14"/>
  <c r="AT204" i="14"/>
  <c r="AT252" i="14"/>
  <c r="AT282" i="14"/>
  <c r="AT218" i="14"/>
  <c r="AT237" i="14"/>
  <c r="AT258" i="14"/>
  <c r="AT277" i="14"/>
  <c r="AT213" i="14"/>
  <c r="AT256" i="14"/>
  <c r="AT275" i="14"/>
  <c r="AT285" i="14"/>
  <c r="AT248" i="14"/>
  <c r="AT291" i="14"/>
  <c r="AT230" i="14"/>
  <c r="AT222" i="14"/>
  <c r="AT206" i="14"/>
  <c r="AT289" i="14"/>
  <c r="AT217" i="14"/>
  <c r="AT250" i="14"/>
  <c r="AT229" i="14"/>
  <c r="AT232" i="14"/>
  <c r="AT254" i="14"/>
  <c r="AT246" i="14"/>
  <c r="AT238" i="14"/>
  <c r="AT263" i="14"/>
  <c r="AT255" i="14"/>
  <c r="AT233" i="14"/>
  <c r="AT212" i="14"/>
  <c r="AT269" i="14"/>
  <c r="AT288" i="14"/>
  <c r="AT272" i="14"/>
  <c r="AT216" i="14"/>
  <c r="AT286" i="14"/>
  <c r="AT270" i="14"/>
  <c r="AT262" i="14"/>
  <c r="AT241" i="14"/>
  <c r="AT265" i="14"/>
  <c r="AT273" i="14"/>
  <c r="AT290" i="14"/>
  <c r="AT234" i="14"/>
  <c r="AT207" i="14"/>
  <c r="AT220" i="14"/>
  <c r="AT239" i="14"/>
  <c r="AT225" i="14"/>
  <c r="AT253" i="14"/>
  <c r="AT276" i="14"/>
  <c r="AT257" i="14"/>
  <c r="AT247" i="14"/>
  <c r="AT260" i="14"/>
  <c r="AT231" i="14"/>
  <c r="AT244" i="14"/>
  <c r="AT223" i="14"/>
  <c r="AT293" i="14"/>
  <c r="AT279" i="14"/>
  <c r="AT274" i="14"/>
  <c r="AT266" i="14"/>
  <c r="AT251" i="14"/>
  <c r="AT292" i="14"/>
  <c r="AT219" i="14"/>
  <c r="AT209" i="14"/>
  <c r="AT281" i="14"/>
  <c r="AT210" i="14"/>
  <c r="AT221" i="14"/>
  <c r="AT243" i="14"/>
  <c r="AT235" i="14"/>
  <c r="AT226" i="14"/>
  <c r="AT245" i="14"/>
  <c r="AT205" i="14"/>
  <c r="AT280" i="14"/>
  <c r="AT224" i="14"/>
  <c r="AT208" i="14"/>
  <c r="AT283" i="14"/>
  <c r="AT215" i="14"/>
  <c r="AT249" i="14"/>
  <c r="AT264" i="14"/>
  <c r="AT227" i="14"/>
  <c r="AT236" i="14"/>
  <c r="AT287" i="14"/>
  <c r="AT284" i="14"/>
  <c r="AT271" i="14"/>
  <c r="AT211" i="14"/>
  <c r="AT228" i="14"/>
  <c r="AT267" i="14"/>
  <c r="AU401" i="14"/>
  <c r="AU403" i="14" s="1"/>
  <c r="AT486" i="14"/>
  <c r="AT445" i="14"/>
  <c r="AT440" i="14"/>
  <c r="AT488" i="14"/>
  <c r="AT422" i="14"/>
  <c r="AT482" i="14"/>
  <c r="AT433" i="14"/>
  <c r="AT450" i="14"/>
  <c r="AT491" i="14"/>
  <c r="AT483" i="14"/>
  <c r="AT475" i="14"/>
  <c r="AT478" i="14"/>
  <c r="AT485" i="14"/>
  <c r="AT438" i="14"/>
  <c r="AT430" i="14"/>
  <c r="AT444" i="14"/>
  <c r="AT406" i="14"/>
  <c r="AT404" i="14"/>
  <c r="AT426" i="14"/>
  <c r="AT439" i="14"/>
  <c r="AT423" i="14"/>
  <c r="AT474" i="14"/>
  <c r="AT492" i="14"/>
  <c r="AT484" i="14"/>
  <c r="AT421" i="14"/>
  <c r="AT413" i="14"/>
  <c r="AT405" i="14"/>
  <c r="AT456" i="14"/>
  <c r="AT448" i="14"/>
  <c r="AT432" i="14"/>
  <c r="AT424" i="14"/>
  <c r="AT479" i="14"/>
  <c r="AT472" i="14"/>
  <c r="AT469" i="14"/>
  <c r="AT489" i="14"/>
  <c r="AT435" i="14"/>
  <c r="AT454" i="14"/>
  <c r="AT457" i="14"/>
  <c r="AT442" i="14"/>
  <c r="AT420" i="14"/>
  <c r="AT462" i="14"/>
  <c r="AT455" i="14"/>
  <c r="AT419" i="14"/>
  <c r="AT465" i="14"/>
  <c r="AT431" i="14"/>
  <c r="AT443" i="14"/>
  <c r="AT447" i="14"/>
  <c r="AT459" i="14"/>
  <c r="AT441" i="14"/>
  <c r="AT466" i="14"/>
  <c r="AT415" i="14"/>
  <c r="AT412" i="14"/>
  <c r="AT493" i="14"/>
  <c r="AT464" i="14"/>
  <c r="AT463" i="14"/>
  <c r="AT452" i="14"/>
  <c r="AT458" i="14"/>
  <c r="AT467" i="14"/>
  <c r="AT453" i="14"/>
  <c r="AT437" i="14"/>
  <c r="AT429" i="14"/>
  <c r="AT471" i="14"/>
  <c r="AT427" i="14"/>
  <c r="AT446" i="14"/>
  <c r="AT416" i="14"/>
  <c r="AT477" i="14"/>
  <c r="AT425" i="14"/>
  <c r="AT428" i="14"/>
  <c r="AT460" i="14"/>
  <c r="AT410" i="14"/>
  <c r="AT487" i="14"/>
  <c r="AT449" i="14"/>
  <c r="AT480" i="14"/>
  <c r="AT414" i="14"/>
  <c r="AT476" i="14"/>
  <c r="AT409" i="14"/>
  <c r="AT418" i="14"/>
  <c r="AT434" i="14"/>
  <c r="AT436" i="14"/>
  <c r="AT461" i="14"/>
  <c r="AT470" i="14"/>
  <c r="AT451" i="14"/>
  <c r="AT411" i="14"/>
  <c r="AT408" i="14"/>
  <c r="AT473" i="14"/>
  <c r="AT490" i="14"/>
  <c r="AT481" i="14"/>
  <c r="AT417" i="14"/>
  <c r="AT468" i="14"/>
  <c r="AT407" i="14"/>
  <c r="AU101" i="14"/>
  <c r="AT141" i="14"/>
  <c r="AT120" i="14"/>
  <c r="AT123" i="14"/>
  <c r="AT166" i="14"/>
  <c r="AT145" i="14"/>
  <c r="AT132" i="14"/>
  <c r="AT116" i="14"/>
  <c r="AT156" i="14"/>
  <c r="AT164" i="14"/>
  <c r="AT189" i="14"/>
  <c r="AT111" i="14"/>
  <c r="AT190" i="14"/>
  <c r="AT183" i="14"/>
  <c r="AT117" i="14"/>
  <c r="AT160" i="14"/>
  <c r="AT163" i="14"/>
  <c r="AT142" i="14"/>
  <c r="AT121" i="14"/>
  <c r="AT138" i="14"/>
  <c r="AT124" i="14"/>
  <c r="AT122" i="14"/>
  <c r="AT143" i="14"/>
  <c r="AT162" i="14"/>
  <c r="AT170" i="14"/>
  <c r="AT187" i="14"/>
  <c r="AT177" i="14"/>
  <c r="AT179" i="14"/>
  <c r="AT157" i="14"/>
  <c r="AT136" i="14"/>
  <c r="AT139" i="14"/>
  <c r="AT118" i="14"/>
  <c r="AT176" i="14"/>
  <c r="AT161" i="14"/>
  <c r="AT127" i="14"/>
  <c r="AT130" i="14"/>
  <c r="AT106" i="14"/>
  <c r="AT188" i="14"/>
  <c r="AT133" i="14"/>
  <c r="AT112" i="14"/>
  <c r="AT192" i="14"/>
  <c r="AT115" i="14"/>
  <c r="AT158" i="14"/>
  <c r="AT137" i="14"/>
  <c r="AT172" i="14"/>
  <c r="AT182" i="14"/>
  <c r="AT193" i="14"/>
  <c r="AT186" i="14"/>
  <c r="AT173" i="14"/>
  <c r="AT109" i="14"/>
  <c r="AT152" i="14"/>
  <c r="AT155" i="14"/>
  <c r="AT134" i="14"/>
  <c r="AT113" i="14"/>
  <c r="AT108" i="14"/>
  <c r="AT181" i="14"/>
  <c r="AT185" i="14"/>
  <c r="AT191" i="14"/>
  <c r="AT149" i="14"/>
  <c r="AT184" i="14"/>
  <c r="AT167" i="14"/>
  <c r="AT140" i="14"/>
  <c r="AT125" i="14"/>
  <c r="AT168" i="14"/>
  <c r="AT171" i="14"/>
  <c r="AT144" i="14"/>
  <c r="AT147" i="14"/>
  <c r="AT135" i="14"/>
  <c r="AT178" i="14"/>
  <c r="AT110" i="14"/>
  <c r="AT153" i="14"/>
  <c r="AT175" i="14"/>
  <c r="AT165" i="14"/>
  <c r="AT129" i="14"/>
  <c r="AT148" i="14"/>
  <c r="AT146" i="14"/>
  <c r="AT150" i="14"/>
  <c r="AT169" i="14"/>
  <c r="AT159" i="14"/>
  <c r="AT154" i="14"/>
  <c r="AT180" i="14"/>
  <c r="AT128" i="14"/>
  <c r="AT104" i="14"/>
  <c r="AT105" i="14"/>
  <c r="AT131" i="14"/>
  <c r="AT107" i="14"/>
  <c r="AT114" i="14"/>
  <c r="AT126" i="14"/>
  <c r="AT151" i="14"/>
  <c r="AT119" i="14"/>
  <c r="AT174" i="14"/>
  <c r="AX2" i="14" l="1"/>
  <c r="AX3" i="14"/>
  <c r="AU202" i="14"/>
  <c r="AU203" i="14"/>
  <c r="AU303" i="14"/>
  <c r="AU302" i="14"/>
  <c r="AU102" i="14"/>
  <c r="AU103" i="14"/>
  <c r="AU503" i="14"/>
  <c r="AU502" i="14"/>
  <c r="AU402" i="14"/>
  <c r="AV401" i="14"/>
  <c r="AV403" i="14" s="1"/>
  <c r="AU470" i="14"/>
  <c r="AU479" i="14"/>
  <c r="AU482" i="14"/>
  <c r="AU459" i="14"/>
  <c r="AU422" i="14"/>
  <c r="AU468" i="14"/>
  <c r="AU441" i="14"/>
  <c r="AU452" i="14"/>
  <c r="AU469" i="14"/>
  <c r="AU457" i="14"/>
  <c r="AU449" i="14"/>
  <c r="AU493" i="14"/>
  <c r="AU480" i="14"/>
  <c r="AU467" i="14"/>
  <c r="AU434" i="14"/>
  <c r="AU411" i="14"/>
  <c r="AU406" i="14"/>
  <c r="AU416" i="14"/>
  <c r="AU408" i="14"/>
  <c r="AU471" i="14"/>
  <c r="AU487" i="14"/>
  <c r="AU451" i="14"/>
  <c r="AU443" i="14"/>
  <c r="AU435" i="14"/>
  <c r="AU456" i="14"/>
  <c r="AU448" i="14"/>
  <c r="AU440" i="14"/>
  <c r="AU432" i="14"/>
  <c r="AU424" i="14"/>
  <c r="AU438" i="14"/>
  <c r="AU430" i="14"/>
  <c r="AU466" i="14"/>
  <c r="AU446" i="14"/>
  <c r="AU491" i="14"/>
  <c r="AU460" i="14"/>
  <c r="AU415" i="14"/>
  <c r="AU490" i="14"/>
  <c r="AU413" i="14"/>
  <c r="AU481" i="14"/>
  <c r="AU484" i="14"/>
  <c r="AU425" i="14"/>
  <c r="AU444" i="14"/>
  <c r="AU420" i="14"/>
  <c r="AU417" i="14"/>
  <c r="AU447" i="14"/>
  <c r="AU412" i="14"/>
  <c r="AU476" i="14"/>
  <c r="AU409" i="14"/>
  <c r="AU454" i="14"/>
  <c r="AU464" i="14"/>
  <c r="AU478" i="14"/>
  <c r="AU489" i="14"/>
  <c r="AU492" i="14"/>
  <c r="AU461" i="14"/>
  <c r="AU472" i="14"/>
  <c r="AU453" i="14"/>
  <c r="AU473" i="14"/>
  <c r="AU410" i="14"/>
  <c r="AU465" i="14"/>
  <c r="AU486" i="14"/>
  <c r="AU488" i="14"/>
  <c r="AU427" i="14"/>
  <c r="AU428" i="14"/>
  <c r="AU405" i="14"/>
  <c r="AU474" i="14"/>
  <c r="AU414" i="14"/>
  <c r="AU437" i="14"/>
  <c r="AU429" i="14"/>
  <c r="AU431" i="14"/>
  <c r="AU477" i="14"/>
  <c r="AU442" i="14"/>
  <c r="AU485" i="14"/>
  <c r="AU475" i="14"/>
  <c r="AU445" i="14"/>
  <c r="AU458" i="14"/>
  <c r="AU423" i="14"/>
  <c r="AU463" i="14"/>
  <c r="AU404" i="14"/>
  <c r="AU483" i="14"/>
  <c r="AU455" i="14"/>
  <c r="AU418" i="14"/>
  <c r="AU436" i="14"/>
  <c r="AU419" i="14"/>
  <c r="AU433" i="14"/>
  <c r="AU407" i="14"/>
  <c r="AU426" i="14"/>
  <c r="AU421" i="14"/>
  <c r="AU439" i="14"/>
  <c r="AU462" i="14"/>
  <c r="AU450" i="14"/>
  <c r="AY1" i="14"/>
  <c r="AX77" i="14"/>
  <c r="AX82" i="14"/>
  <c r="AX64" i="14"/>
  <c r="AX32" i="14"/>
  <c r="AX90" i="14"/>
  <c r="AX40" i="14"/>
  <c r="AX89" i="14"/>
  <c r="AX72" i="14"/>
  <c r="AX66" i="14"/>
  <c r="AX50" i="14"/>
  <c r="AX34" i="14"/>
  <c r="AX18" i="14"/>
  <c r="AX25" i="14"/>
  <c r="AX29" i="14"/>
  <c r="AX7" i="14"/>
  <c r="AX60" i="14"/>
  <c r="AX37" i="14"/>
  <c r="AX4" i="14"/>
  <c r="AX79" i="14"/>
  <c r="AX93" i="14"/>
  <c r="AX70" i="14"/>
  <c r="AX38" i="14"/>
  <c r="AX22" i="14"/>
  <c r="AX43" i="14"/>
  <c r="AX17" i="14"/>
  <c r="AX74" i="14"/>
  <c r="AX80" i="14"/>
  <c r="AX58" i="14"/>
  <c r="AX42" i="14"/>
  <c r="AX26" i="14"/>
  <c r="AX10" i="14"/>
  <c r="AX87" i="14"/>
  <c r="AX63" i="14"/>
  <c r="AX47" i="14"/>
  <c r="AX31" i="14"/>
  <c r="AX15" i="14"/>
  <c r="AX69" i="14"/>
  <c r="AX48" i="14"/>
  <c r="AX21" i="14"/>
  <c r="AX76" i="14"/>
  <c r="AX55" i="14"/>
  <c r="AX39" i="14"/>
  <c r="AX65" i="14"/>
  <c r="AX54" i="14"/>
  <c r="AX27" i="14"/>
  <c r="AX52" i="14"/>
  <c r="AX85" i="14"/>
  <c r="AX86" i="14"/>
  <c r="AX41" i="14"/>
  <c r="AX24" i="14"/>
  <c r="AX8" i="14"/>
  <c r="AX53" i="14"/>
  <c r="AX81" i="14"/>
  <c r="AX71" i="14"/>
  <c r="AX23" i="14"/>
  <c r="AX45" i="14"/>
  <c r="AX6" i="14"/>
  <c r="AX68" i="14"/>
  <c r="AX44" i="14"/>
  <c r="AX88" i="14"/>
  <c r="AX78" i="14"/>
  <c r="AX62" i="14"/>
  <c r="AX46" i="14"/>
  <c r="AX30" i="14"/>
  <c r="AX14" i="14"/>
  <c r="AX67" i="14"/>
  <c r="AX51" i="14"/>
  <c r="AX35" i="14"/>
  <c r="AX19" i="14"/>
  <c r="AX91" i="14"/>
  <c r="AX84" i="14"/>
  <c r="AX61" i="14"/>
  <c r="AX73" i="14"/>
  <c r="AX57" i="14"/>
  <c r="AX13" i="14"/>
  <c r="AX20" i="14"/>
  <c r="AX12" i="14"/>
  <c r="AX16" i="14"/>
  <c r="AX49" i="14"/>
  <c r="AX33" i="14"/>
  <c r="AX56" i="14"/>
  <c r="AX9" i="14"/>
  <c r="AX36" i="14"/>
  <c r="AX59" i="14"/>
  <c r="AX11" i="14"/>
  <c r="AX28" i="14"/>
  <c r="AX83" i="14"/>
  <c r="AX92" i="14"/>
  <c r="AX5" i="14"/>
  <c r="AX75" i="14"/>
  <c r="AV101" i="14"/>
  <c r="AU180" i="14"/>
  <c r="AU160" i="14"/>
  <c r="AU139" i="14"/>
  <c r="AU142" i="14"/>
  <c r="AU176" i="14"/>
  <c r="AU121" i="14"/>
  <c r="AU164" i="14"/>
  <c r="AU119" i="14"/>
  <c r="AU151" i="14"/>
  <c r="AU106" i="14"/>
  <c r="AU127" i="14"/>
  <c r="AU167" i="14"/>
  <c r="AU146" i="14"/>
  <c r="AU165" i="14"/>
  <c r="AU191" i="14"/>
  <c r="AU136" i="14"/>
  <c r="AU115" i="14"/>
  <c r="AU182" i="14"/>
  <c r="AU118" i="14"/>
  <c r="AU161" i="14"/>
  <c r="AU140" i="14"/>
  <c r="AU175" i="14"/>
  <c r="AU111" i="14"/>
  <c r="AU185" i="14"/>
  <c r="AU178" i="14"/>
  <c r="AU189" i="14"/>
  <c r="AU112" i="14"/>
  <c r="AU192" i="14"/>
  <c r="AU155" i="14"/>
  <c r="AU158" i="14"/>
  <c r="AU137" i="14"/>
  <c r="AU116" i="14"/>
  <c r="AU117" i="14"/>
  <c r="AU152" i="14"/>
  <c r="AU131" i="14"/>
  <c r="AU134" i="14"/>
  <c r="AU113" i="14"/>
  <c r="AU156" i="14"/>
  <c r="AU157" i="14"/>
  <c r="AU141" i="14"/>
  <c r="AU135" i="14"/>
  <c r="AU183" i="14"/>
  <c r="AU128" i="14"/>
  <c r="AU171" i="14"/>
  <c r="AU107" i="14"/>
  <c r="AU174" i="14"/>
  <c r="AU110" i="14"/>
  <c r="AU153" i="14"/>
  <c r="AU132" i="14"/>
  <c r="AU130" i="14"/>
  <c r="AU149" i="14"/>
  <c r="AU114" i="14"/>
  <c r="AU162" i="14"/>
  <c r="AU125" i="14"/>
  <c r="AU138" i="14"/>
  <c r="AU109" i="14"/>
  <c r="AU120" i="14"/>
  <c r="AU163" i="14"/>
  <c r="AU166" i="14"/>
  <c r="AU108" i="14"/>
  <c r="AU133" i="14"/>
  <c r="AU177" i="14"/>
  <c r="AU190" i="14"/>
  <c r="AU122" i="14"/>
  <c r="AU179" i="14"/>
  <c r="AU129" i="14"/>
  <c r="AU105" i="14"/>
  <c r="AU172" i="14"/>
  <c r="AU148" i="14"/>
  <c r="AU143" i="14"/>
  <c r="AU188" i="14"/>
  <c r="AU124" i="14"/>
  <c r="AU193" i="14"/>
  <c r="AU169" i="14"/>
  <c r="AU104" i="14"/>
  <c r="AU159" i="14"/>
  <c r="AU154" i="14"/>
  <c r="AU173" i="14"/>
  <c r="AU181" i="14"/>
  <c r="AU144" i="14"/>
  <c r="AU145" i="14"/>
  <c r="AU147" i="14"/>
  <c r="AU126" i="14"/>
  <c r="AU168" i="14"/>
  <c r="AU187" i="14"/>
  <c r="AU123" i="14"/>
  <c r="AU186" i="14"/>
  <c r="AU184" i="14"/>
  <c r="AU150" i="14"/>
  <c r="AU170" i="14"/>
  <c r="AV501" i="14"/>
  <c r="AU593" i="14"/>
  <c r="AU579" i="14"/>
  <c r="AU551" i="14"/>
  <c r="AU567" i="14"/>
  <c r="AU525" i="14"/>
  <c r="AU584" i="14"/>
  <c r="AU531" i="14"/>
  <c r="AU566" i="14"/>
  <c r="AU534" i="14"/>
  <c r="AU507" i="14"/>
  <c r="AU524" i="14"/>
  <c r="AU591" i="14"/>
  <c r="AU527" i="14"/>
  <c r="AU554" i="14"/>
  <c r="AU574" i="14"/>
  <c r="AU552" i="14"/>
  <c r="AU519" i="14"/>
  <c r="AU588" i="14"/>
  <c r="AU520" i="14"/>
  <c r="AU558" i="14"/>
  <c r="AU505" i="14"/>
  <c r="AU590" i="14"/>
  <c r="AU571" i="14"/>
  <c r="AU577" i="14"/>
  <c r="AU530" i="14"/>
  <c r="AU541" i="14"/>
  <c r="AU528" i="14"/>
  <c r="AU564" i="14"/>
  <c r="AU547" i="14"/>
  <c r="AU517" i="14"/>
  <c r="AU522" i="14"/>
  <c r="AU545" i="14"/>
  <c r="AU585" i="14"/>
  <c r="AU582" i="14"/>
  <c r="AU578" i="14"/>
  <c r="AU543" i="14"/>
  <c r="AU563" i="14"/>
  <c r="AU523" i="14"/>
  <c r="AU509" i="14"/>
  <c r="AU587" i="14"/>
  <c r="AU540" i="14"/>
  <c r="AU512" i="14"/>
  <c r="AU589" i="14"/>
  <c r="AU583" i="14"/>
  <c r="AU568" i="14"/>
  <c r="AU546" i="14"/>
  <c r="AU586" i="14"/>
  <c r="AU557" i="14"/>
  <c r="AU544" i="14"/>
  <c r="AU518" i="14"/>
  <c r="AU532" i="14"/>
  <c r="AU526" i="14"/>
  <c r="AU521" i="14"/>
  <c r="AU513" i="14"/>
  <c r="AU537" i="14"/>
  <c r="AU510" i="14"/>
  <c r="AU570" i="14"/>
  <c r="AU581" i="14"/>
  <c r="AU516" i="14"/>
  <c r="AU592" i="14"/>
  <c r="AU555" i="14"/>
  <c r="AU569" i="14"/>
  <c r="AU562" i="14"/>
  <c r="AU549" i="14"/>
  <c r="AU576" i="14"/>
  <c r="AU556" i="14"/>
  <c r="AU514" i="14"/>
  <c r="AU548" i="14"/>
  <c r="AU575" i="14"/>
  <c r="AU538" i="14"/>
  <c r="AU573" i="14"/>
  <c r="AU508" i="14"/>
  <c r="AU560" i="14"/>
  <c r="AU561" i="14"/>
  <c r="AU553" i="14"/>
  <c r="AU572" i="14"/>
  <c r="AU511" i="14"/>
  <c r="AU536" i="14"/>
  <c r="AU506" i="14"/>
  <c r="AU550" i="14"/>
  <c r="AU535" i="14"/>
  <c r="AU542" i="14"/>
  <c r="AU580" i="14"/>
  <c r="AU515" i="14"/>
  <c r="AU529" i="14"/>
  <c r="AU559" i="14"/>
  <c r="AU565" i="14"/>
  <c r="AU533" i="14"/>
  <c r="AU539" i="14"/>
  <c r="AU504" i="14"/>
  <c r="AV301" i="14"/>
  <c r="AU382" i="14"/>
  <c r="AU383" i="14"/>
  <c r="AU378" i="14"/>
  <c r="AU331" i="14"/>
  <c r="AU326" i="14"/>
  <c r="AU372" i="14"/>
  <c r="AU361" i="14"/>
  <c r="AU345" i="14"/>
  <c r="AU327" i="14"/>
  <c r="AU353" i="14"/>
  <c r="AU306" i="14"/>
  <c r="AU330" i="14"/>
  <c r="AU304" i="14"/>
  <c r="AU308" i="14"/>
  <c r="AU389" i="14"/>
  <c r="AU309" i="14"/>
  <c r="AU393" i="14"/>
  <c r="AU385" i="14"/>
  <c r="AU368" i="14"/>
  <c r="AU337" i="14"/>
  <c r="AU329" i="14"/>
  <c r="AU321" i="14"/>
  <c r="AU319" i="14"/>
  <c r="AU312" i="14"/>
  <c r="AU355" i="14"/>
  <c r="AU311" i="14"/>
  <c r="AU341" i="14"/>
  <c r="AU333" i="14"/>
  <c r="AU322" i="14"/>
  <c r="AU374" i="14"/>
  <c r="AU366" i="14"/>
  <c r="AU358" i="14"/>
  <c r="AU350" i="14"/>
  <c r="AU351" i="14"/>
  <c r="AU318" i="14"/>
  <c r="AU363" i="14"/>
  <c r="AU349" i="14"/>
  <c r="AU343" i="14"/>
  <c r="AU335" i="14"/>
  <c r="AU344" i="14"/>
  <c r="AU390" i="14"/>
  <c r="AU342" i="14"/>
  <c r="AU334" i="14"/>
  <c r="AU324" i="14"/>
  <c r="AU316" i="14"/>
  <c r="AU373" i="14"/>
  <c r="AU376" i="14"/>
  <c r="AU338" i="14"/>
  <c r="AU381" i="14"/>
  <c r="AU348" i="14"/>
  <c r="AU340" i="14"/>
  <c r="AU332" i="14"/>
  <c r="AU357" i="14"/>
  <c r="AU388" i="14"/>
  <c r="AU380" i="14"/>
  <c r="AU375" i="14"/>
  <c r="AU367" i="14"/>
  <c r="AU392" i="14"/>
  <c r="AU362" i="14"/>
  <c r="AU370" i="14"/>
  <c r="AU315" i="14"/>
  <c r="AU356" i="14"/>
  <c r="AU307" i="14"/>
  <c r="AU384" i="14"/>
  <c r="AU328" i="14"/>
  <c r="AU313" i="14"/>
  <c r="AU387" i="14"/>
  <c r="AU352" i="14"/>
  <c r="AU346" i="14"/>
  <c r="AU320" i="14"/>
  <c r="AU310" i="14"/>
  <c r="AU347" i="14"/>
  <c r="AU354" i="14"/>
  <c r="AU314" i="14"/>
  <c r="AU371" i="14"/>
  <c r="AU317" i="14"/>
  <c r="AU325" i="14"/>
  <c r="AU336" i="14"/>
  <c r="AU379" i="14"/>
  <c r="AU364" i="14"/>
  <c r="AU377" i="14"/>
  <c r="AU359" i="14"/>
  <c r="AU360" i="14"/>
  <c r="AU305" i="14"/>
  <c r="AU339" i="14"/>
  <c r="AU391" i="14"/>
  <c r="AU386" i="14"/>
  <c r="AU323" i="14"/>
  <c r="AU369" i="14"/>
  <c r="AU365" i="14"/>
  <c r="AV201" i="14"/>
  <c r="AU261" i="14"/>
  <c r="AU280" i="14"/>
  <c r="AU216" i="14"/>
  <c r="AU259" i="14"/>
  <c r="AU278" i="14"/>
  <c r="AU214" i="14"/>
  <c r="AU233" i="14"/>
  <c r="AU255" i="14"/>
  <c r="AU218" i="14"/>
  <c r="AU290" i="14"/>
  <c r="AU237" i="14"/>
  <c r="AU256" i="14"/>
  <c r="AU277" i="14"/>
  <c r="AU213" i="14"/>
  <c r="AU232" i="14"/>
  <c r="AU275" i="14"/>
  <c r="AU211" i="14"/>
  <c r="AU269" i="14"/>
  <c r="AU221" i="14"/>
  <c r="AU251" i="14"/>
  <c r="AU249" i="14"/>
  <c r="AU241" i="14"/>
  <c r="AU228" i="14"/>
  <c r="AU207" i="14"/>
  <c r="AU268" i="14"/>
  <c r="AU226" i="14"/>
  <c r="AU220" i="14"/>
  <c r="AU284" i="14"/>
  <c r="AU234" i="14"/>
  <c r="AU288" i="14"/>
  <c r="AU240" i="14"/>
  <c r="AU289" i="14"/>
  <c r="AU281" i="14"/>
  <c r="AU273" i="14"/>
  <c r="AU265" i="14"/>
  <c r="AU257" i="14"/>
  <c r="AU279" i="14"/>
  <c r="AU252" i="14"/>
  <c r="AU204" i="14"/>
  <c r="AU215" i="14"/>
  <c r="AU253" i="14"/>
  <c r="AU205" i="14"/>
  <c r="AU291" i="14"/>
  <c r="AU235" i="14"/>
  <c r="AU247" i="14"/>
  <c r="AU272" i="14"/>
  <c r="AU219" i="14"/>
  <c r="AU271" i="14"/>
  <c r="AU282" i="14"/>
  <c r="AU250" i="14"/>
  <c r="AU293" i="14"/>
  <c r="AU245" i="14"/>
  <c r="AU206" i="14"/>
  <c r="AU287" i="14"/>
  <c r="AU212" i="14"/>
  <c r="AU231" i="14"/>
  <c r="AU242" i="14"/>
  <c r="AU208" i="14"/>
  <c r="AU230" i="14"/>
  <c r="AU285" i="14"/>
  <c r="AU229" i="14"/>
  <c r="AU248" i="14"/>
  <c r="AU283" i="14"/>
  <c r="AU267" i="14"/>
  <c r="AU243" i="14"/>
  <c r="AU239" i="14"/>
  <c r="AU223" i="14"/>
  <c r="AU227" i="14"/>
  <c r="AU286" i="14"/>
  <c r="AU222" i="14"/>
  <c r="AU292" i="14"/>
  <c r="AU244" i="14"/>
  <c r="AU264" i="14"/>
  <c r="AU270" i="14"/>
  <c r="AU225" i="14"/>
  <c r="AU258" i="14"/>
  <c r="AU236" i="14"/>
  <c r="AU254" i="14"/>
  <c r="AU209" i="14"/>
  <c r="AU266" i="14"/>
  <c r="AU262" i="14"/>
  <c r="AU217" i="14"/>
  <c r="AU274" i="14"/>
  <c r="AU276" i="14"/>
  <c r="AU246" i="14"/>
  <c r="AU224" i="14"/>
  <c r="AU238" i="14"/>
  <c r="AU263" i="14"/>
  <c r="AU210" i="14"/>
  <c r="AU260" i="14"/>
  <c r="AV303" i="14" l="1"/>
  <c r="AV302" i="14"/>
  <c r="AY3" i="14"/>
  <c r="AY2" i="14"/>
  <c r="AV503" i="14"/>
  <c r="AV502" i="14"/>
  <c r="AV202" i="14"/>
  <c r="AV203" i="14"/>
  <c r="AV102" i="14"/>
  <c r="AV103" i="14"/>
  <c r="AW501" i="14"/>
  <c r="AV593" i="14"/>
  <c r="AV570" i="14"/>
  <c r="AV590" i="14"/>
  <c r="AV533" i="14"/>
  <c r="AV584" i="14"/>
  <c r="AV544" i="14"/>
  <c r="AV531" i="14"/>
  <c r="AV568" i="14"/>
  <c r="AV550" i="14"/>
  <c r="AV571" i="14"/>
  <c r="AV553" i="14"/>
  <c r="AV515" i="14"/>
  <c r="AV588" i="14"/>
  <c r="AV580" i="14"/>
  <c r="AV582" i="14"/>
  <c r="AV546" i="14"/>
  <c r="AV520" i="14"/>
  <c r="AV526" i="14"/>
  <c r="AV561" i="14"/>
  <c r="AV516" i="14"/>
  <c r="AV535" i="14"/>
  <c r="AV513" i="14"/>
  <c r="AV511" i="14"/>
  <c r="AV509" i="14"/>
  <c r="AV529" i="14"/>
  <c r="AV586" i="14"/>
  <c r="AV577" i="14"/>
  <c r="AV522" i="14"/>
  <c r="AV549" i="14"/>
  <c r="AV560" i="14"/>
  <c r="AV547" i="14"/>
  <c r="AV540" i="14"/>
  <c r="AV505" i="14"/>
  <c r="AV585" i="14"/>
  <c r="AV565" i="14"/>
  <c r="AV562" i="14"/>
  <c r="AV525" i="14"/>
  <c r="AV574" i="14"/>
  <c r="AV536" i="14"/>
  <c r="AV573" i="14"/>
  <c r="AV523" i="14"/>
  <c r="AV542" i="14"/>
  <c r="AV524" i="14"/>
  <c r="AV579" i="14"/>
  <c r="AV538" i="14"/>
  <c r="AV518" i="14"/>
  <c r="AV551" i="14"/>
  <c r="AV532" i="14"/>
  <c r="AV507" i="14"/>
  <c r="AV543" i="14"/>
  <c r="AV545" i="14"/>
  <c r="AV537" i="14"/>
  <c r="AV589" i="14"/>
  <c r="AV592" i="14"/>
  <c r="AV539" i="14"/>
  <c r="AV576" i="14"/>
  <c r="AV572" i="14"/>
  <c r="AV512" i="14"/>
  <c r="AV564" i="14"/>
  <c r="AV557" i="14"/>
  <c r="AV587" i="14"/>
  <c r="AV556" i="14"/>
  <c r="AV569" i="14"/>
  <c r="AV559" i="14"/>
  <c r="AV583" i="14"/>
  <c r="AV563" i="14"/>
  <c r="AV566" i="14"/>
  <c r="AV514" i="14"/>
  <c r="AV555" i="14"/>
  <c r="AV521" i="14"/>
  <c r="AV508" i="14"/>
  <c r="AV591" i="14"/>
  <c r="AV581" i="14"/>
  <c r="AV558" i="14"/>
  <c r="AV504" i="14"/>
  <c r="AV567" i="14"/>
  <c r="AV517" i="14"/>
  <c r="AV528" i="14"/>
  <c r="AV578" i="14"/>
  <c r="AV519" i="14"/>
  <c r="AV506" i="14"/>
  <c r="AV554" i="14"/>
  <c r="AV548" i="14"/>
  <c r="AV530" i="14"/>
  <c r="AV510" i="14"/>
  <c r="AV541" i="14"/>
  <c r="AV552" i="14"/>
  <c r="AV575" i="14"/>
  <c r="AV534" i="14"/>
  <c r="AV527" i="14"/>
  <c r="AW301" i="14"/>
  <c r="AV380" i="14"/>
  <c r="AV392" i="14"/>
  <c r="AV350" i="14"/>
  <c r="AV345" i="14"/>
  <c r="AV359" i="14"/>
  <c r="AV327" i="14"/>
  <c r="AV346" i="14"/>
  <c r="AV305" i="14"/>
  <c r="AV339" i="14"/>
  <c r="AV320" i="14"/>
  <c r="AV308" i="14"/>
  <c r="AV377" i="14"/>
  <c r="AV369" i="14"/>
  <c r="AV361" i="14"/>
  <c r="AV353" i="14"/>
  <c r="AV321" i="14"/>
  <c r="AV348" i="14"/>
  <c r="AV338" i="14"/>
  <c r="AV330" i="14"/>
  <c r="AV314" i="14"/>
  <c r="AV325" i="14"/>
  <c r="AV344" i="14"/>
  <c r="AV379" i="14"/>
  <c r="AV319" i="14"/>
  <c r="AV354" i="14"/>
  <c r="AV304" i="14"/>
  <c r="AV311" i="14"/>
  <c r="AV357" i="14"/>
  <c r="AV309" i="14"/>
  <c r="AV356" i="14"/>
  <c r="AV393" i="14"/>
  <c r="AV385" i="14"/>
  <c r="AV352" i="14"/>
  <c r="AV363" i="14"/>
  <c r="AV337" i="14"/>
  <c r="AV329" i="14"/>
  <c r="AV376" i="14"/>
  <c r="AV358" i="14"/>
  <c r="AV364" i="14"/>
  <c r="AV343" i="14"/>
  <c r="AV335" i="14"/>
  <c r="AV317" i="14"/>
  <c r="AV313" i="14"/>
  <c r="AV333" i="14"/>
  <c r="AV387" i="14"/>
  <c r="AV336" i="14"/>
  <c r="AV391" i="14"/>
  <c r="AV383" i="14"/>
  <c r="AV375" i="14"/>
  <c r="AV378" i="14"/>
  <c r="AV370" i="14"/>
  <c r="AV367" i="14"/>
  <c r="AV374" i="14"/>
  <c r="AV371" i="14"/>
  <c r="AV386" i="14"/>
  <c r="AV390" i="14"/>
  <c r="AV368" i="14"/>
  <c r="AV351" i="14"/>
  <c r="AV362" i="14"/>
  <c r="AV384" i="14"/>
  <c r="AV341" i="14"/>
  <c r="AV355" i="14"/>
  <c r="AV323" i="14"/>
  <c r="AV340" i="14"/>
  <c r="AV347" i="14"/>
  <c r="AV331" i="14"/>
  <c r="AV388" i="14"/>
  <c r="AV366" i="14"/>
  <c r="AV342" i="14"/>
  <c r="AV332" i="14"/>
  <c r="AV307" i="14"/>
  <c r="AV365" i="14"/>
  <c r="AV372" i="14"/>
  <c r="AV389" i="14"/>
  <c r="AV334" i="14"/>
  <c r="AV326" i="14"/>
  <c r="AV382" i="14"/>
  <c r="AV324" i="14"/>
  <c r="AV312" i="14"/>
  <c r="AV310" i="14"/>
  <c r="AV349" i="14"/>
  <c r="AV322" i="14"/>
  <c r="AV381" i="14"/>
  <c r="AV373" i="14"/>
  <c r="AV318" i="14"/>
  <c r="AV316" i="14"/>
  <c r="AV360" i="14"/>
  <c r="AV306" i="14"/>
  <c r="AV328" i="14"/>
  <c r="AV315" i="14"/>
  <c r="AZ1" i="14"/>
  <c r="AY81" i="14"/>
  <c r="AY75" i="14"/>
  <c r="AY65" i="14"/>
  <c r="AY25" i="14"/>
  <c r="AY78" i="14"/>
  <c r="AY84" i="14"/>
  <c r="AY88" i="14"/>
  <c r="AY70" i="14"/>
  <c r="AY54" i="14"/>
  <c r="AY38" i="14"/>
  <c r="AY22" i="14"/>
  <c r="AY6" i="14"/>
  <c r="AY59" i="14"/>
  <c r="AY72" i="14"/>
  <c r="AY40" i="14"/>
  <c r="AY24" i="14"/>
  <c r="AY17" i="14"/>
  <c r="AY69" i="14"/>
  <c r="AY33" i="14"/>
  <c r="AY41" i="14"/>
  <c r="AY58" i="14"/>
  <c r="AY42" i="14"/>
  <c r="AY26" i="14"/>
  <c r="AY10" i="14"/>
  <c r="AY63" i="14"/>
  <c r="AY44" i="14"/>
  <c r="AY12" i="14"/>
  <c r="AY21" i="14"/>
  <c r="AY49" i="14"/>
  <c r="AY62" i="14"/>
  <c r="AY46" i="14"/>
  <c r="AY30" i="14"/>
  <c r="AY14" i="14"/>
  <c r="AY82" i="14"/>
  <c r="AY79" i="14"/>
  <c r="AY67" i="14"/>
  <c r="AY51" i="14"/>
  <c r="AY35" i="14"/>
  <c r="AY19" i="14"/>
  <c r="AY64" i="14"/>
  <c r="AY48" i="14"/>
  <c r="AY32" i="14"/>
  <c r="AY16" i="14"/>
  <c r="AY90" i="14"/>
  <c r="AY27" i="14"/>
  <c r="AY11" i="14"/>
  <c r="AY53" i="14"/>
  <c r="AY77" i="14"/>
  <c r="AY47" i="14"/>
  <c r="AY31" i="14"/>
  <c r="AY60" i="14"/>
  <c r="AY29" i="14"/>
  <c r="AY85" i="14"/>
  <c r="AY87" i="14"/>
  <c r="AY92" i="14"/>
  <c r="AY5" i="14"/>
  <c r="AY4" i="14"/>
  <c r="AY7" i="14"/>
  <c r="AY13" i="14"/>
  <c r="AY43" i="14"/>
  <c r="AY80" i="14"/>
  <c r="AY56" i="14"/>
  <c r="AY86" i="14"/>
  <c r="AY28" i="14"/>
  <c r="AY45" i="14"/>
  <c r="AY66" i="14"/>
  <c r="AY50" i="14"/>
  <c r="AY34" i="14"/>
  <c r="AY18" i="14"/>
  <c r="AY76" i="14"/>
  <c r="AY71" i="14"/>
  <c r="AY55" i="14"/>
  <c r="AY39" i="14"/>
  <c r="AY23" i="14"/>
  <c r="AY68" i="14"/>
  <c r="AY52" i="14"/>
  <c r="AY36" i="14"/>
  <c r="AY20" i="14"/>
  <c r="AY83" i="14"/>
  <c r="AY57" i="14"/>
  <c r="AY61" i="14"/>
  <c r="AY37" i="14"/>
  <c r="AY93" i="14"/>
  <c r="AY15" i="14"/>
  <c r="AY91" i="14"/>
  <c r="AY89" i="14"/>
  <c r="AY73" i="14"/>
  <c r="AY74" i="14"/>
  <c r="AY9" i="14"/>
  <c r="AY8" i="14"/>
  <c r="AW101" i="14"/>
  <c r="AV188" i="14"/>
  <c r="AV181" i="14"/>
  <c r="AV192" i="14"/>
  <c r="AV115" i="14"/>
  <c r="AV158" i="14"/>
  <c r="AV161" i="14"/>
  <c r="AV140" i="14"/>
  <c r="AV119" i="14"/>
  <c r="AV177" i="14"/>
  <c r="AV125" i="14"/>
  <c r="AV175" i="14"/>
  <c r="AV155" i="14"/>
  <c r="AV134" i="14"/>
  <c r="AV137" i="14"/>
  <c r="AV116" i="14"/>
  <c r="AV159" i="14"/>
  <c r="AV162" i="14"/>
  <c r="AV120" i="14"/>
  <c r="AV138" i="14"/>
  <c r="AV186" i="14"/>
  <c r="AV131" i="14"/>
  <c r="AV174" i="14"/>
  <c r="AV110" i="14"/>
  <c r="AV113" i="14"/>
  <c r="AV156" i="14"/>
  <c r="AV135" i="14"/>
  <c r="AV160" i="14"/>
  <c r="AV180" i="14"/>
  <c r="AV191" i="14"/>
  <c r="AV184" i="14"/>
  <c r="AV171" i="14"/>
  <c r="AV107" i="14"/>
  <c r="AV150" i="14"/>
  <c r="AV153" i="14"/>
  <c r="AV193" i="14"/>
  <c r="AV132" i="14"/>
  <c r="AV111" i="14"/>
  <c r="AV112" i="14"/>
  <c r="AV168" i="14"/>
  <c r="AV136" i="14"/>
  <c r="AV179" i="14"/>
  <c r="AV144" i="14"/>
  <c r="AV130" i="14"/>
  <c r="AV147" i="14"/>
  <c r="AV126" i="14"/>
  <c r="AV129" i="14"/>
  <c r="AV172" i="14"/>
  <c r="AV108" i="14"/>
  <c r="AV151" i="14"/>
  <c r="AV149" i="14"/>
  <c r="AV173" i="14"/>
  <c r="AV146" i="14"/>
  <c r="AV104" i="14"/>
  <c r="AV133" i="14"/>
  <c r="AV109" i="14"/>
  <c r="AV148" i="14"/>
  <c r="AV122" i="14"/>
  <c r="AV178" i="14"/>
  <c r="AV105" i="14"/>
  <c r="AV124" i="14"/>
  <c r="AV185" i="14"/>
  <c r="AV167" i="14"/>
  <c r="AV143" i="14"/>
  <c r="AV154" i="14"/>
  <c r="AV157" i="14"/>
  <c r="AV183" i="14"/>
  <c r="AV189" i="14"/>
  <c r="AV187" i="14"/>
  <c r="AV128" i="14"/>
  <c r="AV123" i="14"/>
  <c r="AV166" i="14"/>
  <c r="AV169" i="14"/>
  <c r="AV164" i="14"/>
  <c r="AV170" i="14"/>
  <c r="AV117" i="14"/>
  <c r="AV165" i="14"/>
  <c r="AV142" i="14"/>
  <c r="AV118" i="14"/>
  <c r="AV145" i="14"/>
  <c r="AV121" i="14"/>
  <c r="AV106" i="14"/>
  <c r="AV141" i="14"/>
  <c r="AV152" i="14"/>
  <c r="AV176" i="14"/>
  <c r="AV139" i="14"/>
  <c r="AV182" i="14"/>
  <c r="AV114" i="14"/>
  <c r="AV190" i="14"/>
  <c r="AV163" i="14"/>
  <c r="AV127" i="14"/>
  <c r="AW201" i="14"/>
  <c r="AV280" i="14"/>
  <c r="AV216" i="14"/>
  <c r="AV235" i="14"/>
  <c r="AV278" i="14"/>
  <c r="AV214" i="14"/>
  <c r="AV233" i="14"/>
  <c r="AV252" i="14"/>
  <c r="AV271" i="14"/>
  <c r="AV223" i="14"/>
  <c r="AV242" i="14"/>
  <c r="AV256" i="14"/>
  <c r="AV275" i="14"/>
  <c r="AV232" i="14"/>
  <c r="AV251" i="14"/>
  <c r="AV230" i="14"/>
  <c r="AV259" i="14"/>
  <c r="AV254" i="14"/>
  <c r="AV292" i="14"/>
  <c r="AV284" i="14"/>
  <c r="AV276" i="14"/>
  <c r="AV268" i="14"/>
  <c r="AV260" i="14"/>
  <c r="AV287" i="14"/>
  <c r="AV247" i="14"/>
  <c r="AV218" i="14"/>
  <c r="AV293" i="14"/>
  <c r="AV272" i="14"/>
  <c r="AV224" i="14"/>
  <c r="AV258" i="14"/>
  <c r="AV215" i="14"/>
  <c r="AV282" i="14"/>
  <c r="AV291" i="14"/>
  <c r="AV243" i="14"/>
  <c r="AV238" i="14"/>
  <c r="AV281" i="14"/>
  <c r="AV255" i="14"/>
  <c r="AV205" i="14"/>
  <c r="AV264" i="14"/>
  <c r="AV208" i="14"/>
  <c r="AV219" i="14"/>
  <c r="AV222" i="14"/>
  <c r="AV206" i="14"/>
  <c r="AV209" i="14"/>
  <c r="AV226" i="14"/>
  <c r="AV266" i="14"/>
  <c r="AV239" i="14"/>
  <c r="AV210" i="14"/>
  <c r="AV285" i="14"/>
  <c r="AV283" i="14"/>
  <c r="AV262" i="14"/>
  <c r="AV225" i="14"/>
  <c r="AV217" i="14"/>
  <c r="AV237" i="14"/>
  <c r="AV269" i="14"/>
  <c r="AV263" i="14"/>
  <c r="AV213" i="14"/>
  <c r="AV253" i="14"/>
  <c r="AV248" i="14"/>
  <c r="AV267" i="14"/>
  <c r="AV273" i="14"/>
  <c r="AV265" i="14"/>
  <c r="AV220" i="14"/>
  <c r="AV279" i="14"/>
  <c r="AV261" i="14"/>
  <c r="AV250" i="14"/>
  <c r="AV240" i="14"/>
  <c r="AV257" i="14"/>
  <c r="AV212" i="14"/>
  <c r="AV277" i="14"/>
  <c r="AV234" i="14"/>
  <c r="AV244" i="14"/>
  <c r="AV229" i="14"/>
  <c r="AV249" i="14"/>
  <c r="AV204" i="14"/>
  <c r="AV290" i="14"/>
  <c r="AV241" i="14"/>
  <c r="AV221" i="14"/>
  <c r="AV211" i="14"/>
  <c r="AV246" i="14"/>
  <c r="AV231" i="14"/>
  <c r="AV274" i="14"/>
  <c r="AV207" i="14"/>
  <c r="AV227" i="14"/>
  <c r="AV286" i="14"/>
  <c r="AV270" i="14"/>
  <c r="AV289" i="14"/>
  <c r="AV288" i="14"/>
  <c r="AV236" i="14"/>
  <c r="AV228" i="14"/>
  <c r="AV245" i="14"/>
  <c r="AV402" i="14"/>
  <c r="AW401" i="14"/>
  <c r="AW403" i="14" s="1"/>
  <c r="AV489" i="14"/>
  <c r="AV419" i="14"/>
  <c r="AV486" i="14"/>
  <c r="AV468" i="14"/>
  <c r="AV441" i="14"/>
  <c r="AV460" i="14"/>
  <c r="AV483" i="14"/>
  <c r="AV490" i="14"/>
  <c r="AV482" i="14"/>
  <c r="AV411" i="14"/>
  <c r="AV454" i="14"/>
  <c r="AV446" i="14"/>
  <c r="AV438" i="14"/>
  <c r="AV430" i="14"/>
  <c r="AV422" i="14"/>
  <c r="AV466" i="14"/>
  <c r="AV461" i="14"/>
  <c r="AV453" i="14"/>
  <c r="AV456" i="14"/>
  <c r="AV450" i="14"/>
  <c r="AV451" i="14"/>
  <c r="AV443" i="14"/>
  <c r="AV435" i="14"/>
  <c r="AV471" i="14"/>
  <c r="AV459" i="14"/>
  <c r="AV427" i="14"/>
  <c r="AV488" i="14"/>
  <c r="AV469" i="14"/>
  <c r="AV457" i="14"/>
  <c r="AV449" i="14"/>
  <c r="AV491" i="14"/>
  <c r="AV493" i="14"/>
  <c r="AV436" i="14"/>
  <c r="AV423" i="14"/>
  <c r="AV474" i="14"/>
  <c r="AV475" i="14"/>
  <c r="AV412" i="14"/>
  <c r="AV418" i="14"/>
  <c r="AV406" i="14"/>
  <c r="AV463" i="14"/>
  <c r="AV410" i="14"/>
  <c r="AV421" i="14"/>
  <c r="AV465" i="14"/>
  <c r="AV472" i="14"/>
  <c r="AV447" i="14"/>
  <c r="AV409" i="14"/>
  <c r="AV417" i="14"/>
  <c r="AV405" i="14"/>
  <c r="AV470" i="14"/>
  <c r="AV433" i="14"/>
  <c r="AV407" i="14"/>
  <c r="AV479" i="14"/>
  <c r="AV428" i="14"/>
  <c r="AV426" i="14"/>
  <c r="AV445" i="14"/>
  <c r="AV476" i="14"/>
  <c r="AV455" i="14"/>
  <c r="AV473" i="14"/>
  <c r="AV484" i="14"/>
  <c r="AV487" i="14"/>
  <c r="AV431" i="14"/>
  <c r="AV416" i="14"/>
  <c r="AV429" i="14"/>
  <c r="AV442" i="14"/>
  <c r="AV408" i="14"/>
  <c r="AV448" i="14"/>
  <c r="AV481" i="14"/>
  <c r="AV492" i="14"/>
  <c r="AV434" i="14"/>
  <c r="AV437" i="14"/>
  <c r="AV432" i="14"/>
  <c r="AV480" i="14"/>
  <c r="AV467" i="14"/>
  <c r="AV452" i="14"/>
  <c r="AV415" i="14"/>
  <c r="AV413" i="14"/>
  <c r="AV440" i="14"/>
  <c r="AV462" i="14"/>
  <c r="AV420" i="14"/>
  <c r="AV464" i="14"/>
  <c r="AV424" i="14"/>
  <c r="AV404" i="14"/>
  <c r="AV477" i="14"/>
  <c r="AV439" i="14"/>
  <c r="AV485" i="14"/>
  <c r="AV458" i="14"/>
  <c r="AV414" i="14"/>
  <c r="AV425" i="14"/>
  <c r="AV444" i="14"/>
  <c r="AV478" i="14"/>
  <c r="AW203" i="14" l="1"/>
  <c r="AW202" i="14"/>
  <c r="AW302" i="14"/>
  <c r="AW303" i="14"/>
  <c r="AW102" i="14"/>
  <c r="AW103" i="14"/>
  <c r="AW502" i="14"/>
  <c r="AW503" i="14"/>
  <c r="AZ3" i="14"/>
  <c r="AZ2" i="14"/>
  <c r="AX301" i="14"/>
  <c r="AW356" i="14"/>
  <c r="AW378" i="14"/>
  <c r="AW350" i="14"/>
  <c r="AW305" i="14"/>
  <c r="AW361" i="14"/>
  <c r="AW319" i="14"/>
  <c r="AW385" i="14"/>
  <c r="AW346" i="14"/>
  <c r="AW387" i="14"/>
  <c r="AW365" i="14"/>
  <c r="AW366" i="14"/>
  <c r="AW314" i="14"/>
  <c r="AW355" i="14"/>
  <c r="AW342" i="14"/>
  <c r="AW331" i="14"/>
  <c r="AW312" i="14"/>
  <c r="AW310" i="14"/>
  <c r="AW323" i="14"/>
  <c r="AW388" i="14"/>
  <c r="AW380" i="14"/>
  <c r="AW340" i="14"/>
  <c r="AW332" i="14"/>
  <c r="AW324" i="14"/>
  <c r="AW322" i="14"/>
  <c r="AW371" i="14"/>
  <c r="AW308" i="14"/>
  <c r="AW317" i="14"/>
  <c r="AW304" i="14"/>
  <c r="AW377" i="14"/>
  <c r="AW320" i="14"/>
  <c r="AW306" i="14"/>
  <c r="AW307" i="14"/>
  <c r="AW360" i="14"/>
  <c r="AW374" i="14"/>
  <c r="AW358" i="14"/>
  <c r="AW338" i="14"/>
  <c r="AW330" i="14"/>
  <c r="AW390" i="14"/>
  <c r="AW328" i="14"/>
  <c r="AW386" i="14"/>
  <c r="AW373" i="14"/>
  <c r="AW393" i="14"/>
  <c r="AW369" i="14"/>
  <c r="AW318" i="14"/>
  <c r="AW389" i="14"/>
  <c r="AW381" i="14"/>
  <c r="AW354" i="14"/>
  <c r="AW368" i="14"/>
  <c r="AW382" i="14"/>
  <c r="AW363" i="14"/>
  <c r="AW321" i="14"/>
  <c r="AW313" i="14"/>
  <c r="AW359" i="14"/>
  <c r="AW364" i="14"/>
  <c r="AW367" i="14"/>
  <c r="AW384" i="14"/>
  <c r="AW329" i="14"/>
  <c r="AW357" i="14"/>
  <c r="AW341" i="14"/>
  <c r="AW370" i="14"/>
  <c r="AW339" i="14"/>
  <c r="AW326" i="14"/>
  <c r="AW376" i="14"/>
  <c r="AW347" i="14"/>
  <c r="AW325" i="14"/>
  <c r="AW351" i="14"/>
  <c r="AW336" i="14"/>
  <c r="AW315" i="14"/>
  <c r="AW344" i="14"/>
  <c r="AW311" i="14"/>
  <c r="AW379" i="14"/>
  <c r="AW309" i="14"/>
  <c r="AW349" i="14"/>
  <c r="AW372" i="14"/>
  <c r="AW391" i="14"/>
  <c r="AW316" i="14"/>
  <c r="AW343" i="14"/>
  <c r="AW335" i="14"/>
  <c r="AW353" i="14"/>
  <c r="AW348" i="14"/>
  <c r="AW333" i="14"/>
  <c r="AW352" i="14"/>
  <c r="AW362" i="14"/>
  <c r="AW345" i="14"/>
  <c r="AW375" i="14"/>
  <c r="AW334" i="14"/>
  <c r="AW337" i="14"/>
  <c r="AW383" i="14"/>
  <c r="AW392" i="14"/>
  <c r="AW327" i="14"/>
  <c r="AX201" i="14"/>
  <c r="AW235" i="14"/>
  <c r="AW254" i="14"/>
  <c r="AW233" i="14"/>
  <c r="AW252" i="14"/>
  <c r="AW271" i="14"/>
  <c r="AW207" i="14"/>
  <c r="AW208" i="14"/>
  <c r="AW229" i="14"/>
  <c r="AW248" i="14"/>
  <c r="AW280" i="14"/>
  <c r="AW232" i="14"/>
  <c r="AW264" i="14"/>
  <c r="AW275" i="14"/>
  <c r="AW211" i="14"/>
  <c r="AW251" i="14"/>
  <c r="AW270" i="14"/>
  <c r="AW206" i="14"/>
  <c r="AW249" i="14"/>
  <c r="AW291" i="14"/>
  <c r="AW243" i="14"/>
  <c r="AW214" i="14"/>
  <c r="AW273" i="14"/>
  <c r="AW217" i="14"/>
  <c r="AW210" i="14"/>
  <c r="AW226" i="14"/>
  <c r="AW253" i="14"/>
  <c r="AW262" i="14"/>
  <c r="AW257" i="14"/>
  <c r="AW250" i="14"/>
  <c r="AW221" i="14"/>
  <c r="AW293" i="14"/>
  <c r="AW283" i="14"/>
  <c r="AW227" i="14"/>
  <c r="AW241" i="14"/>
  <c r="AW284" i="14"/>
  <c r="AW204" i="14"/>
  <c r="AW277" i="14"/>
  <c r="AW288" i="14"/>
  <c r="AW290" i="14"/>
  <c r="AW269" i="14"/>
  <c r="AW282" i="14"/>
  <c r="AW261" i="14"/>
  <c r="AW246" i="14"/>
  <c r="AW222" i="14"/>
  <c r="AW225" i="14"/>
  <c r="AW228" i="14"/>
  <c r="AW220" i="14"/>
  <c r="AW212" i="14"/>
  <c r="AW218" i="14"/>
  <c r="AW245" i="14"/>
  <c r="AW274" i="14"/>
  <c r="AW267" i="14"/>
  <c r="AW219" i="14"/>
  <c r="AW281" i="14"/>
  <c r="AW265" i="14"/>
  <c r="AW209" i="14"/>
  <c r="AW268" i="14"/>
  <c r="AW260" i="14"/>
  <c r="AW244" i="14"/>
  <c r="AW236" i="14"/>
  <c r="AW240" i="14"/>
  <c r="AW205" i="14"/>
  <c r="AW285" i="14"/>
  <c r="AW263" i="14"/>
  <c r="AW258" i="14"/>
  <c r="AW213" i="14"/>
  <c r="AW238" i="14"/>
  <c r="AW242" i="14"/>
  <c r="AW224" i="14"/>
  <c r="AW230" i="14"/>
  <c r="AW287" i="14"/>
  <c r="AW255" i="14"/>
  <c r="AW247" i="14"/>
  <c r="AW237" i="14"/>
  <c r="AW286" i="14"/>
  <c r="AW289" i="14"/>
  <c r="AW239" i="14"/>
  <c r="AW256" i="14"/>
  <c r="AW234" i="14"/>
  <c r="AW215" i="14"/>
  <c r="AW216" i="14"/>
  <c r="AW292" i="14"/>
  <c r="AW279" i="14"/>
  <c r="AW231" i="14"/>
  <c r="AW223" i="14"/>
  <c r="AW272" i="14"/>
  <c r="AW276" i="14"/>
  <c r="AW259" i="14"/>
  <c r="AW266" i="14"/>
  <c r="AW278" i="14"/>
  <c r="AW402" i="14"/>
  <c r="AX401" i="14"/>
  <c r="AX403" i="14" s="1"/>
  <c r="AW479" i="14"/>
  <c r="AW438" i="14"/>
  <c r="AW433" i="14"/>
  <c r="AW460" i="14"/>
  <c r="AW464" i="14"/>
  <c r="AW426" i="14"/>
  <c r="AW454" i="14"/>
  <c r="AW446" i="14"/>
  <c r="AW430" i="14"/>
  <c r="AW422" i="14"/>
  <c r="AW457" i="14"/>
  <c r="AW436" i="14"/>
  <c r="AW428" i="14"/>
  <c r="AW442" i="14"/>
  <c r="AW434" i="14"/>
  <c r="AW412" i="14"/>
  <c r="AW437" i="14"/>
  <c r="AW408" i="14"/>
  <c r="AW440" i="14"/>
  <c r="AW488" i="14"/>
  <c r="AW480" i="14"/>
  <c r="AW466" i="14"/>
  <c r="AW465" i="14"/>
  <c r="AW463" i="14"/>
  <c r="AW492" i="14"/>
  <c r="AW425" i="14"/>
  <c r="AW447" i="14"/>
  <c r="AW481" i="14"/>
  <c r="AW435" i="14"/>
  <c r="AW449" i="14"/>
  <c r="AW441" i="14"/>
  <c r="AW455" i="14"/>
  <c r="AW456" i="14"/>
  <c r="AW410" i="14"/>
  <c r="AW486" i="14"/>
  <c r="AW414" i="14"/>
  <c r="AW406" i="14"/>
  <c r="AW489" i="14"/>
  <c r="AW453" i="14"/>
  <c r="AW475" i="14"/>
  <c r="AW409" i="14"/>
  <c r="AW474" i="14"/>
  <c r="AW404" i="14"/>
  <c r="AW418" i="14"/>
  <c r="AW444" i="14"/>
  <c r="AW484" i="14"/>
  <c r="AW467" i="14"/>
  <c r="AW452" i="14"/>
  <c r="AW439" i="14"/>
  <c r="AW450" i="14"/>
  <c r="AW471" i="14"/>
  <c r="AW461" i="14"/>
  <c r="AW443" i="14"/>
  <c r="AW413" i="14"/>
  <c r="AW473" i="14"/>
  <c r="AW432" i="14"/>
  <c r="AW423" i="14"/>
  <c r="AW477" i="14"/>
  <c r="AW458" i="14"/>
  <c r="AW491" i="14"/>
  <c r="AW431" i="14"/>
  <c r="AW411" i="14"/>
  <c r="AW421" i="14"/>
  <c r="AW416" i="14"/>
  <c r="AW407" i="14"/>
  <c r="AW459" i="14"/>
  <c r="AW420" i="14"/>
  <c r="AW405" i="14"/>
  <c r="AW468" i="14"/>
  <c r="AW482" i="14"/>
  <c r="AW493" i="14"/>
  <c r="AW485" i="14"/>
  <c r="AW470" i="14"/>
  <c r="AW462" i="14"/>
  <c r="AW445" i="14"/>
  <c r="AW429" i="14"/>
  <c r="AW415" i="14"/>
  <c r="AW427" i="14"/>
  <c r="AW472" i="14"/>
  <c r="AW448" i="14"/>
  <c r="AW476" i="14"/>
  <c r="AW487" i="14"/>
  <c r="AW490" i="14"/>
  <c r="AW451" i="14"/>
  <c r="AW417" i="14"/>
  <c r="AW424" i="14"/>
  <c r="AW419" i="14"/>
  <c r="AW483" i="14"/>
  <c r="AW469" i="14"/>
  <c r="AW478" i="14"/>
  <c r="AZ87" i="14"/>
  <c r="AZ5" i="14"/>
  <c r="AZ80" i="14"/>
  <c r="AZ4" i="14"/>
  <c r="AZ79" i="14"/>
  <c r="AZ89" i="14"/>
  <c r="AZ26" i="14"/>
  <c r="AZ14" i="14"/>
  <c r="AZ45" i="14"/>
  <c r="AZ21" i="14"/>
  <c r="AZ34" i="14"/>
  <c r="AZ93" i="14"/>
  <c r="AZ59" i="14"/>
  <c r="AZ43" i="14"/>
  <c r="AZ27" i="14"/>
  <c r="AZ11" i="14"/>
  <c r="AZ91" i="14"/>
  <c r="AZ32" i="14"/>
  <c r="AZ16" i="14"/>
  <c r="AZ46" i="14"/>
  <c r="AZ50" i="14"/>
  <c r="AZ61" i="14"/>
  <c r="AZ17" i="14"/>
  <c r="AZ49" i="14"/>
  <c r="AZ82" i="14"/>
  <c r="AZ63" i="14"/>
  <c r="AZ47" i="14"/>
  <c r="AZ31" i="14"/>
  <c r="AZ15" i="14"/>
  <c r="AZ36" i="14"/>
  <c r="AZ20" i="14"/>
  <c r="AZ53" i="14"/>
  <c r="AZ66" i="14"/>
  <c r="AZ73" i="14"/>
  <c r="AZ41" i="14"/>
  <c r="AZ67" i="14"/>
  <c r="AZ51" i="14"/>
  <c r="AZ35" i="14"/>
  <c r="AZ19" i="14"/>
  <c r="AZ72" i="14"/>
  <c r="AZ56" i="14"/>
  <c r="AZ40" i="14"/>
  <c r="AZ24" i="14"/>
  <c r="AZ33" i="14"/>
  <c r="AZ58" i="14"/>
  <c r="AZ88" i="14"/>
  <c r="AZ62" i="14"/>
  <c r="AZ42" i="14"/>
  <c r="AZ25" i="14"/>
  <c r="AZ7" i="14"/>
  <c r="AZ48" i="14"/>
  <c r="AZ85" i="14"/>
  <c r="AZ77" i="14"/>
  <c r="AZ22" i="14"/>
  <c r="AZ57" i="14"/>
  <c r="AZ52" i="14"/>
  <c r="AZ74" i="14"/>
  <c r="AZ92" i="14"/>
  <c r="AZ8" i="14"/>
  <c r="AZ65" i="14"/>
  <c r="AZ10" i="14"/>
  <c r="AZ38" i="14"/>
  <c r="AZ70" i="14"/>
  <c r="AZ9" i="14"/>
  <c r="AZ69" i="14"/>
  <c r="AZ64" i="14"/>
  <c r="AZ75" i="14"/>
  <c r="AZ90" i="14"/>
  <c r="AZ13" i="14"/>
  <c r="AZ37" i="14"/>
  <c r="AZ76" i="14"/>
  <c r="AZ71" i="14"/>
  <c r="AZ55" i="14"/>
  <c r="AZ39" i="14"/>
  <c r="AZ23" i="14"/>
  <c r="AZ81" i="14"/>
  <c r="AZ60" i="14"/>
  <c r="AZ44" i="14"/>
  <c r="AZ28" i="14"/>
  <c r="AZ12" i="14"/>
  <c r="AZ84" i="14"/>
  <c r="AZ54" i="14"/>
  <c r="AZ78" i="14"/>
  <c r="AZ6" i="14"/>
  <c r="AZ30" i="14"/>
  <c r="AZ18" i="14"/>
  <c r="AZ29" i="14"/>
  <c r="AZ68" i="14"/>
  <c r="AZ86" i="14"/>
  <c r="AZ83" i="14"/>
  <c r="AZ176" i="14"/>
  <c r="AZ187" i="14"/>
  <c r="AZ180" i="14"/>
  <c r="AZ167" i="14"/>
  <c r="AZ146" i="14"/>
  <c r="AZ149" i="14"/>
  <c r="AZ128" i="14"/>
  <c r="AZ171" i="14"/>
  <c r="AZ107" i="14"/>
  <c r="AZ174" i="14"/>
  <c r="AZ143" i="14"/>
  <c r="AZ122" i="14"/>
  <c r="AZ186" i="14"/>
  <c r="AZ125" i="14"/>
  <c r="AZ168" i="14"/>
  <c r="AZ104" i="14"/>
  <c r="AZ147" i="14"/>
  <c r="AZ172" i="14"/>
  <c r="AZ110" i="14"/>
  <c r="AZ132" i="14"/>
  <c r="AZ192" i="14"/>
  <c r="AZ185" i="14"/>
  <c r="AZ119" i="14"/>
  <c r="AZ162" i="14"/>
  <c r="AZ165" i="14"/>
  <c r="AZ144" i="14"/>
  <c r="AZ123" i="14"/>
  <c r="AZ124" i="14"/>
  <c r="AZ148" i="14"/>
  <c r="AZ108" i="14"/>
  <c r="AZ181" i="14"/>
  <c r="AZ156" i="14"/>
  <c r="AZ140" i="14"/>
  <c r="AZ179" i="14"/>
  <c r="AZ159" i="14"/>
  <c r="AZ138" i="14"/>
  <c r="AZ141" i="14"/>
  <c r="AZ120" i="14"/>
  <c r="AZ163" i="14"/>
  <c r="AZ161" i="14"/>
  <c r="AZ116" i="14"/>
  <c r="AZ145" i="14"/>
  <c r="AZ142" i="14"/>
  <c r="AZ105" i="14"/>
  <c r="AZ183" i="14"/>
  <c r="AZ190" i="14"/>
  <c r="AZ135" i="14"/>
  <c r="AZ114" i="14"/>
  <c r="AZ117" i="14"/>
  <c r="AZ178" i="14"/>
  <c r="AZ160" i="14"/>
  <c r="AZ139" i="14"/>
  <c r="AZ153" i="14"/>
  <c r="AZ129" i="14"/>
  <c r="AZ150" i="14"/>
  <c r="AZ136" i="14"/>
  <c r="AZ134" i="14"/>
  <c r="AZ113" i="14"/>
  <c r="AZ112" i="14"/>
  <c r="AZ155" i="14"/>
  <c r="AZ158" i="14"/>
  <c r="AZ166" i="14"/>
  <c r="AZ177" i="14"/>
  <c r="AZ131" i="14"/>
  <c r="AZ191" i="14"/>
  <c r="AZ169" i="14"/>
  <c r="AZ111" i="14"/>
  <c r="AZ154" i="14"/>
  <c r="AZ157" i="14"/>
  <c r="AZ188" i="14"/>
  <c r="AZ130" i="14"/>
  <c r="AZ133" i="14"/>
  <c r="AZ152" i="14"/>
  <c r="AZ121" i="14"/>
  <c r="AZ193" i="14"/>
  <c r="AZ106" i="14"/>
  <c r="AZ126" i="14"/>
  <c r="AZ164" i="14"/>
  <c r="AZ109" i="14"/>
  <c r="AZ175" i="14"/>
  <c r="AZ137" i="14"/>
  <c r="AZ170" i="14"/>
  <c r="AZ189" i="14"/>
  <c r="AZ173" i="14"/>
  <c r="AZ115" i="14"/>
  <c r="AZ182" i="14"/>
  <c r="AZ127" i="14"/>
  <c r="AZ118" i="14"/>
  <c r="AZ184" i="14"/>
  <c r="AZ151" i="14"/>
  <c r="AX101" i="14"/>
  <c r="AW189" i="14"/>
  <c r="AW134" i="14"/>
  <c r="AW113" i="14"/>
  <c r="AW116" i="14"/>
  <c r="AW159" i="14"/>
  <c r="AW177" i="14"/>
  <c r="AW138" i="14"/>
  <c r="AW190" i="14"/>
  <c r="AW128" i="14"/>
  <c r="AW183" i="14"/>
  <c r="AW176" i="14"/>
  <c r="AW187" i="14"/>
  <c r="AW174" i="14"/>
  <c r="AW110" i="14"/>
  <c r="AW153" i="14"/>
  <c r="AW193" i="14"/>
  <c r="AW156" i="14"/>
  <c r="AW135" i="14"/>
  <c r="AW114" i="14"/>
  <c r="AW117" i="14"/>
  <c r="AW139" i="14"/>
  <c r="AW150" i="14"/>
  <c r="AW129" i="14"/>
  <c r="AW132" i="14"/>
  <c r="AW111" i="14"/>
  <c r="AW154" i="14"/>
  <c r="AW131" i="14"/>
  <c r="AW115" i="14"/>
  <c r="AW155" i="14"/>
  <c r="AW163" i="14"/>
  <c r="AW188" i="14"/>
  <c r="AW181" i="14"/>
  <c r="AW192" i="14"/>
  <c r="AW126" i="14"/>
  <c r="AW169" i="14"/>
  <c r="AW105" i="14"/>
  <c r="AW172" i="14"/>
  <c r="AW108" i="14"/>
  <c r="AW151" i="14"/>
  <c r="AW175" i="14"/>
  <c r="AW130" i="14"/>
  <c r="AW168" i="14"/>
  <c r="AW123" i="14"/>
  <c r="AW152" i="14"/>
  <c r="AW186" i="14"/>
  <c r="AW179" i="14"/>
  <c r="AW166" i="14"/>
  <c r="AW145" i="14"/>
  <c r="AW148" i="14"/>
  <c r="AW185" i="14"/>
  <c r="AW127" i="14"/>
  <c r="AW170" i="14"/>
  <c r="AW106" i="14"/>
  <c r="AW104" i="14"/>
  <c r="AW160" i="14"/>
  <c r="AW136" i="14"/>
  <c r="AW157" i="14"/>
  <c r="AW119" i="14"/>
  <c r="AW162" i="14"/>
  <c r="AW120" i="14"/>
  <c r="AW178" i="14"/>
  <c r="AW184" i="14"/>
  <c r="AW142" i="14"/>
  <c r="AW144" i="14"/>
  <c r="AW118" i="14"/>
  <c r="AW161" i="14"/>
  <c r="AW164" i="14"/>
  <c r="AW125" i="14"/>
  <c r="AW182" i="14"/>
  <c r="AW137" i="14"/>
  <c r="AW140" i="14"/>
  <c r="AW133" i="14"/>
  <c r="AW171" i="14"/>
  <c r="AW107" i="14"/>
  <c r="AW149" i="14"/>
  <c r="AW146" i="14"/>
  <c r="AW158" i="14"/>
  <c r="AW124" i="14"/>
  <c r="AW109" i="14"/>
  <c r="AW147" i="14"/>
  <c r="AW191" i="14"/>
  <c r="AW122" i="14"/>
  <c r="AW173" i="14"/>
  <c r="AW143" i="14"/>
  <c r="AW141" i="14"/>
  <c r="AW112" i="14"/>
  <c r="AW167" i="14"/>
  <c r="AW180" i="14"/>
  <c r="AW165" i="14"/>
  <c r="AW121" i="14"/>
  <c r="AX501" i="14"/>
  <c r="AW589" i="14"/>
  <c r="AW563" i="14"/>
  <c r="AW525" i="14"/>
  <c r="AW574" i="14"/>
  <c r="AW552" i="14"/>
  <c r="AW568" i="14"/>
  <c r="AW550" i="14"/>
  <c r="AW506" i="14"/>
  <c r="AW546" i="14"/>
  <c r="AW509" i="14"/>
  <c r="AW588" i="14"/>
  <c r="AW576" i="14"/>
  <c r="AW528" i="14"/>
  <c r="AW575" i="14"/>
  <c r="AW539" i="14"/>
  <c r="AW583" i="14"/>
  <c r="AW526" i="14"/>
  <c r="AW571" i="14"/>
  <c r="AW545" i="14"/>
  <c r="AW518" i="14"/>
  <c r="AW559" i="14"/>
  <c r="AW582" i="14"/>
  <c r="AW541" i="14"/>
  <c r="AW587" i="14"/>
  <c r="AW564" i="14"/>
  <c r="AW521" i="14"/>
  <c r="AW516" i="14"/>
  <c r="AW556" i="14"/>
  <c r="AW581" i="14"/>
  <c r="AW566" i="14"/>
  <c r="AW592" i="14"/>
  <c r="AW544" i="14"/>
  <c r="AW555" i="14"/>
  <c r="AW542" i="14"/>
  <c r="AW561" i="14"/>
  <c r="AW532" i="14"/>
  <c r="AW570" i="14"/>
  <c r="AW514" i="14"/>
  <c r="AW538" i="14"/>
  <c r="AW530" i="14"/>
  <c r="AW567" i="14"/>
  <c r="AW557" i="14"/>
  <c r="AW593" i="14"/>
  <c r="AW531" i="14"/>
  <c r="AW537" i="14"/>
  <c r="AW504" i="14"/>
  <c r="AW507" i="14"/>
  <c r="AW543" i="14"/>
  <c r="AW515" i="14"/>
  <c r="AW565" i="14"/>
  <c r="AW512" i="14"/>
  <c r="AW590" i="14"/>
  <c r="AW579" i="14"/>
  <c r="AW527" i="14"/>
  <c r="AW508" i="14"/>
  <c r="AW519" i="14"/>
  <c r="AW533" i="14"/>
  <c r="AW513" i="14"/>
  <c r="AW510" i="14"/>
  <c r="AW577" i="14"/>
  <c r="AW522" i="14"/>
  <c r="AW580" i="14"/>
  <c r="AW562" i="14"/>
  <c r="AW554" i="14"/>
  <c r="AW585" i="14"/>
  <c r="AW553" i="14"/>
  <c r="AW520" i="14"/>
  <c r="AW535" i="14"/>
  <c r="AW569" i="14"/>
  <c r="AW578" i="14"/>
  <c r="AW549" i="14"/>
  <c r="AW560" i="14"/>
  <c r="AW547" i="14"/>
  <c r="AW529" i="14"/>
  <c r="AW548" i="14"/>
  <c r="AW534" i="14"/>
  <c r="AW540" i="14"/>
  <c r="AW523" i="14"/>
  <c r="AW558" i="14"/>
  <c r="AW536" i="14"/>
  <c r="AW572" i="14"/>
  <c r="AW591" i="14"/>
  <c r="AW551" i="14"/>
  <c r="AW517" i="14"/>
  <c r="AW573" i="14"/>
  <c r="AW586" i="14"/>
  <c r="AW584" i="14"/>
  <c r="AW524" i="14"/>
  <c r="AW505" i="14"/>
  <c r="AW511" i="14"/>
  <c r="AX203" i="14" l="1"/>
  <c r="AX202" i="14"/>
  <c r="AX503" i="14"/>
  <c r="AX502" i="14"/>
  <c r="AX303" i="14"/>
  <c r="AX302" i="14"/>
  <c r="AX102" i="14"/>
  <c r="AX103" i="14"/>
  <c r="AY101" i="14"/>
  <c r="AX184" i="14"/>
  <c r="AX129" i="14"/>
  <c r="AX193" i="14"/>
  <c r="AX172" i="14"/>
  <c r="AX108" i="14"/>
  <c r="AX111" i="14"/>
  <c r="AX154" i="14"/>
  <c r="AX133" i="14"/>
  <c r="AX147" i="14"/>
  <c r="AX178" i="14"/>
  <c r="AX189" i="14"/>
  <c r="AX182" i="14"/>
  <c r="AX169" i="14"/>
  <c r="AX105" i="14"/>
  <c r="AX148" i="14"/>
  <c r="AX151" i="14"/>
  <c r="AX130" i="14"/>
  <c r="AX173" i="14"/>
  <c r="AX109" i="14"/>
  <c r="AX180" i="14"/>
  <c r="AX120" i="14"/>
  <c r="AX136" i="14"/>
  <c r="AX166" i="14"/>
  <c r="AX104" i="14"/>
  <c r="AX145" i="14"/>
  <c r="AX124" i="14"/>
  <c r="AX127" i="14"/>
  <c r="AX175" i="14"/>
  <c r="AX170" i="14"/>
  <c r="AX106" i="14"/>
  <c r="AX149" i="14"/>
  <c r="AX150" i="14"/>
  <c r="AX134" i="14"/>
  <c r="AX112" i="14"/>
  <c r="AX176" i="14"/>
  <c r="AX187" i="14"/>
  <c r="AX191" i="14"/>
  <c r="AX121" i="14"/>
  <c r="AX164" i="14"/>
  <c r="AX185" i="14"/>
  <c r="AX167" i="14"/>
  <c r="AX146" i="14"/>
  <c r="AX125" i="14"/>
  <c r="AX174" i="14"/>
  <c r="AX142" i="14"/>
  <c r="AX171" i="14"/>
  <c r="AX118" i="14"/>
  <c r="AX131" i="14"/>
  <c r="AX181" i="14"/>
  <c r="AX161" i="14"/>
  <c r="AX140" i="14"/>
  <c r="AX143" i="14"/>
  <c r="AX122" i="14"/>
  <c r="AX165" i="14"/>
  <c r="AX123" i="14"/>
  <c r="AX107" i="14"/>
  <c r="AX110" i="14"/>
  <c r="AX155" i="14"/>
  <c r="AX158" i="14"/>
  <c r="AX113" i="14"/>
  <c r="AX156" i="14"/>
  <c r="AX159" i="14"/>
  <c r="AX144" i="14"/>
  <c r="AX163" i="14"/>
  <c r="AX190" i="14"/>
  <c r="AX132" i="14"/>
  <c r="AX135" i="14"/>
  <c r="AX188" i="14"/>
  <c r="AX152" i="14"/>
  <c r="AX139" i="14"/>
  <c r="AX141" i="14"/>
  <c r="AX126" i="14"/>
  <c r="AX153" i="14"/>
  <c r="AX183" i="14"/>
  <c r="AX177" i="14"/>
  <c r="AX117" i="14"/>
  <c r="AX160" i="14"/>
  <c r="AX168" i="14"/>
  <c r="AX186" i="14"/>
  <c r="AX162" i="14"/>
  <c r="AX115" i="14"/>
  <c r="AX116" i="14"/>
  <c r="AX119" i="14"/>
  <c r="AX114" i="14"/>
  <c r="AX128" i="14"/>
  <c r="AX192" i="14"/>
  <c r="AX137" i="14"/>
  <c r="AX138" i="14"/>
  <c r="AX157" i="14"/>
  <c r="AX179" i="14"/>
  <c r="AY201" i="14"/>
  <c r="AX230" i="14"/>
  <c r="AX249" i="14"/>
  <c r="AX292" i="14"/>
  <c r="AX228" i="14"/>
  <c r="AX247" i="14"/>
  <c r="AX266" i="14"/>
  <c r="AX227" i="14"/>
  <c r="AX248" i="14"/>
  <c r="AX280" i="14"/>
  <c r="AX251" i="14"/>
  <c r="AX235" i="14"/>
  <c r="AX270" i="14"/>
  <c r="AX206" i="14"/>
  <c r="AX289" i="14"/>
  <c r="AX246" i="14"/>
  <c r="AX265" i="14"/>
  <c r="AX244" i="14"/>
  <c r="AX254" i="14"/>
  <c r="AX276" i="14"/>
  <c r="AX260" i="14"/>
  <c r="AX204" i="14"/>
  <c r="AX256" i="14"/>
  <c r="AX216" i="14"/>
  <c r="AX205" i="14"/>
  <c r="AX273" i="14"/>
  <c r="AX223" i="14"/>
  <c r="AX215" i="14"/>
  <c r="AX207" i="14"/>
  <c r="AX240" i="14"/>
  <c r="AX283" i="14"/>
  <c r="AX253" i="14"/>
  <c r="AX286" i="14"/>
  <c r="AX238" i="14"/>
  <c r="AX287" i="14"/>
  <c r="AX263" i="14"/>
  <c r="AX255" i="14"/>
  <c r="AX239" i="14"/>
  <c r="AX231" i="14"/>
  <c r="AX211" i="14"/>
  <c r="AX213" i="14"/>
  <c r="AX275" i="14"/>
  <c r="AX257" i="14"/>
  <c r="AX225" i="14"/>
  <c r="AX284" i="14"/>
  <c r="AX271" i="14"/>
  <c r="AX218" i="14"/>
  <c r="AX210" i="14"/>
  <c r="AX291" i="14"/>
  <c r="AX243" i="14"/>
  <c r="AX264" i="14"/>
  <c r="AX278" i="14"/>
  <c r="AX222" i="14"/>
  <c r="AX209" i="14"/>
  <c r="AX268" i="14"/>
  <c r="AX212" i="14"/>
  <c r="AX242" i="14"/>
  <c r="AX234" i="14"/>
  <c r="AX226" i="14"/>
  <c r="AX267" i="14"/>
  <c r="AX261" i="14"/>
  <c r="AX245" i="14"/>
  <c r="AX236" i="14"/>
  <c r="AX274" i="14"/>
  <c r="AX293" i="14"/>
  <c r="AX224" i="14"/>
  <c r="AX220" i="14"/>
  <c r="AX279" i="14"/>
  <c r="AX221" i="14"/>
  <c r="AX259" i="14"/>
  <c r="AX282" i="14"/>
  <c r="AX250" i="14"/>
  <c r="AX229" i="14"/>
  <c r="AX237" i="14"/>
  <c r="AX233" i="14"/>
  <c r="AX262" i="14"/>
  <c r="AX281" i="14"/>
  <c r="AX219" i="14"/>
  <c r="AX232" i="14"/>
  <c r="AX272" i="14"/>
  <c r="AX277" i="14"/>
  <c r="AX285" i="14"/>
  <c r="AX214" i="14"/>
  <c r="AX241" i="14"/>
  <c r="AX290" i="14"/>
  <c r="AX288" i="14"/>
  <c r="AX258" i="14"/>
  <c r="AX269" i="14"/>
  <c r="AX208" i="14"/>
  <c r="AX217" i="14"/>
  <c r="AX252" i="14"/>
  <c r="AY501" i="14"/>
  <c r="AX584" i="14"/>
  <c r="AX580" i="14"/>
  <c r="AX569" i="14"/>
  <c r="AX520" i="14"/>
  <c r="AX547" i="14"/>
  <c r="AX558" i="14"/>
  <c r="AX571" i="14"/>
  <c r="AX545" i="14"/>
  <c r="AX541" i="14"/>
  <c r="AX565" i="14"/>
  <c r="AX551" i="14"/>
  <c r="AX530" i="14"/>
  <c r="AX560" i="14"/>
  <c r="AX593" i="14"/>
  <c r="AX523" i="14"/>
  <c r="AX534" i="14"/>
  <c r="AX540" i="14"/>
  <c r="AX507" i="14"/>
  <c r="AX522" i="14"/>
  <c r="AX525" i="14"/>
  <c r="AX512" i="14"/>
  <c r="AX590" i="14"/>
  <c r="AX567" i="14"/>
  <c r="AX509" i="14"/>
  <c r="AX549" i="14"/>
  <c r="AX577" i="14"/>
  <c r="AX536" i="14"/>
  <c r="AX583" i="14"/>
  <c r="AX561" i="14"/>
  <c r="AX516" i="14"/>
  <c r="AX533" i="14"/>
  <c r="AX505" i="14"/>
  <c r="AX563" i="14"/>
  <c r="AX546" i="14"/>
  <c r="AX527" i="14"/>
  <c r="AX510" i="14"/>
  <c r="AX576" i="14"/>
  <c r="AX579" i="14"/>
  <c r="AX587" i="14"/>
  <c r="AX539" i="14"/>
  <c r="AX578" i="14"/>
  <c r="AX568" i="14"/>
  <c r="AX550" i="14"/>
  <c r="AX537" i="14"/>
  <c r="AX588" i="14"/>
  <c r="AX570" i="14"/>
  <c r="AX556" i="14"/>
  <c r="AX521" i="14"/>
  <c r="AX504" i="14"/>
  <c r="AX506" i="14"/>
  <c r="AX575" i="14"/>
  <c r="AX552" i="14"/>
  <c r="AX526" i="14"/>
  <c r="AX532" i="14"/>
  <c r="AX517" i="14"/>
  <c r="AX511" i="14"/>
  <c r="AX557" i="14"/>
  <c r="AX538" i="14"/>
  <c r="AX554" i="14"/>
  <c r="AX559" i="14"/>
  <c r="AX591" i="14"/>
  <c r="AX585" i="14"/>
  <c r="AX548" i="14"/>
  <c r="AX562" i="14"/>
  <c r="AX535" i="14"/>
  <c r="AX592" i="14"/>
  <c r="AX544" i="14"/>
  <c r="AX555" i="14"/>
  <c r="AX542" i="14"/>
  <c r="AX524" i="14"/>
  <c r="AX581" i="14"/>
  <c r="AX531" i="14"/>
  <c r="AX573" i="14"/>
  <c r="AX543" i="14"/>
  <c r="AX514" i="14"/>
  <c r="AX518" i="14"/>
  <c r="AX564" i="14"/>
  <c r="AX553" i="14"/>
  <c r="AX513" i="14"/>
  <c r="AX582" i="14"/>
  <c r="AX572" i="14"/>
  <c r="AX508" i="14"/>
  <c r="AX529" i="14"/>
  <c r="AX574" i="14"/>
  <c r="AX589" i="14"/>
  <c r="AX519" i="14"/>
  <c r="AX566" i="14"/>
  <c r="AX515" i="14"/>
  <c r="AX528" i="14"/>
  <c r="AX586" i="14"/>
  <c r="AY401" i="14"/>
  <c r="AY403" i="14" s="1"/>
  <c r="AX402" i="14"/>
  <c r="AX433" i="14"/>
  <c r="AX467" i="14"/>
  <c r="AX428" i="14"/>
  <c r="AX455" i="14"/>
  <c r="AX492" i="14"/>
  <c r="AX475" i="14"/>
  <c r="AX421" i="14"/>
  <c r="AX414" i="14"/>
  <c r="AX491" i="14"/>
  <c r="AX483" i="14"/>
  <c r="AX476" i="14"/>
  <c r="AX427" i="14"/>
  <c r="AX456" i="14"/>
  <c r="AX472" i="14"/>
  <c r="AX470" i="14"/>
  <c r="AX430" i="14"/>
  <c r="AX406" i="14"/>
  <c r="AX468" i="14"/>
  <c r="AX489" i="14"/>
  <c r="AX485" i="14"/>
  <c r="AX487" i="14"/>
  <c r="AX439" i="14"/>
  <c r="AX477" i="14"/>
  <c r="AX450" i="14"/>
  <c r="AX429" i="14"/>
  <c r="AX446" i="14"/>
  <c r="AX420" i="14"/>
  <c r="AX416" i="14"/>
  <c r="AX490" i="14"/>
  <c r="AX469" i="14"/>
  <c r="AX444" i="14"/>
  <c r="AX436" i="14"/>
  <c r="AX407" i="14"/>
  <c r="AX409" i="14"/>
  <c r="AX431" i="14"/>
  <c r="AX465" i="14"/>
  <c r="AX447" i="14"/>
  <c r="AX479" i="14"/>
  <c r="AX449" i="14"/>
  <c r="AX441" i="14"/>
  <c r="AX425" i="14"/>
  <c r="AX417" i="14"/>
  <c r="AX442" i="14"/>
  <c r="AX453" i="14"/>
  <c r="AX435" i="14"/>
  <c r="AX413" i="14"/>
  <c r="AX438" i="14"/>
  <c r="AX443" i="14"/>
  <c r="AX451" i="14"/>
  <c r="AX432" i="14"/>
  <c r="AX473" i="14"/>
  <c r="AX426" i="14"/>
  <c r="AX457" i="14"/>
  <c r="AX423" i="14"/>
  <c r="AX481" i="14"/>
  <c r="AX464" i="14"/>
  <c r="AX474" i="14"/>
  <c r="AX462" i="14"/>
  <c r="AX437" i="14"/>
  <c r="AX484" i="14"/>
  <c r="AX486" i="14"/>
  <c r="AX454" i="14"/>
  <c r="AX408" i="14"/>
  <c r="AX424" i="14"/>
  <c r="AX418" i="14"/>
  <c r="AX463" i="14"/>
  <c r="AX488" i="14"/>
  <c r="AX480" i="14"/>
  <c r="AX412" i="14"/>
  <c r="AX478" i="14"/>
  <c r="AX410" i="14"/>
  <c r="AX461" i="14"/>
  <c r="AX466" i="14"/>
  <c r="AX434" i="14"/>
  <c r="AX471" i="14"/>
  <c r="AX482" i="14"/>
  <c r="AX440" i="14"/>
  <c r="AX459" i="14"/>
  <c r="AX422" i="14"/>
  <c r="AX415" i="14"/>
  <c r="AX405" i="14"/>
  <c r="AX419" i="14"/>
  <c r="AX460" i="14"/>
  <c r="AX448" i="14"/>
  <c r="AX445" i="14"/>
  <c r="AX411" i="14"/>
  <c r="AX493" i="14"/>
  <c r="AX452" i="14"/>
  <c r="AX404" i="14"/>
  <c r="AX458" i="14"/>
  <c r="AY301" i="14"/>
  <c r="AX351" i="14"/>
  <c r="AX341" i="14"/>
  <c r="AX354" i="14"/>
  <c r="AX311" i="14"/>
  <c r="AX382" i="14"/>
  <c r="AX388" i="14"/>
  <c r="AX389" i="14"/>
  <c r="AX381" i="14"/>
  <c r="AX368" i="14"/>
  <c r="AX369" i="14"/>
  <c r="AX373" i="14"/>
  <c r="AX334" i="14"/>
  <c r="AX305" i="14"/>
  <c r="AX313" i="14"/>
  <c r="AX337" i="14"/>
  <c r="AX339" i="14"/>
  <c r="AX366" i="14"/>
  <c r="AX392" i="14"/>
  <c r="AX384" i="14"/>
  <c r="AX376" i="14"/>
  <c r="AX349" i="14"/>
  <c r="AX360" i="14"/>
  <c r="AX348" i="14"/>
  <c r="AX355" i="14"/>
  <c r="AX361" i="14"/>
  <c r="AX316" i="14"/>
  <c r="AX308" i="14"/>
  <c r="AX393" i="14"/>
  <c r="AX372" i="14"/>
  <c r="AX314" i="14"/>
  <c r="AX331" i="14"/>
  <c r="AX364" i="14"/>
  <c r="AX370" i="14"/>
  <c r="AX387" i="14"/>
  <c r="AX379" i="14"/>
  <c r="AX371" i="14"/>
  <c r="AX340" i="14"/>
  <c r="AX332" i="14"/>
  <c r="AX324" i="14"/>
  <c r="AX385" i="14"/>
  <c r="AX304" i="14"/>
  <c r="AX386" i="14"/>
  <c r="AX378" i="14"/>
  <c r="AX330" i="14"/>
  <c r="AX322" i="14"/>
  <c r="AX374" i="14"/>
  <c r="AX346" i="14"/>
  <c r="AX320" i="14"/>
  <c r="AX321" i="14"/>
  <c r="AX375" i="14"/>
  <c r="AX319" i="14"/>
  <c r="AX357" i="14"/>
  <c r="AX362" i="14"/>
  <c r="AX309" i="14"/>
  <c r="AX391" i="14"/>
  <c r="AX390" i="14"/>
  <c r="AX318" i="14"/>
  <c r="AX367" i="14"/>
  <c r="AX338" i="14"/>
  <c r="AX356" i="14"/>
  <c r="AX344" i="14"/>
  <c r="AX315" i="14"/>
  <c r="AX347" i="14"/>
  <c r="AX363" i="14"/>
  <c r="AX350" i="14"/>
  <c r="AX310" i="14"/>
  <c r="AX306" i="14"/>
  <c r="AX325" i="14"/>
  <c r="AX328" i="14"/>
  <c r="AX312" i="14"/>
  <c r="AX345" i="14"/>
  <c r="AX326" i="14"/>
  <c r="AX380" i="14"/>
  <c r="AX323" i="14"/>
  <c r="AX335" i="14"/>
  <c r="AX365" i="14"/>
  <c r="AX333" i="14"/>
  <c r="AX336" i="14"/>
  <c r="AX359" i="14"/>
  <c r="AX343" i="14"/>
  <c r="AX358" i="14"/>
  <c r="AX377" i="14"/>
  <c r="AX329" i="14"/>
  <c r="AX383" i="14"/>
  <c r="AX342" i="14"/>
  <c r="AX307" i="14"/>
  <c r="AX327" i="14"/>
  <c r="AX352" i="14"/>
  <c r="AX353" i="14"/>
  <c r="AX317" i="14"/>
  <c r="AY502" i="14" l="1"/>
  <c r="AY503" i="14"/>
  <c r="AY302" i="14"/>
  <c r="AY303" i="14"/>
  <c r="AY203" i="14"/>
  <c r="AY202" i="14"/>
  <c r="AY103" i="14"/>
  <c r="AY102" i="14"/>
  <c r="AZ401" i="14"/>
  <c r="AZ403" i="14" s="1"/>
  <c r="AY402" i="14"/>
  <c r="AY493" i="14"/>
  <c r="AY467" i="14"/>
  <c r="AY452" i="14"/>
  <c r="AY447" i="14"/>
  <c r="AY476" i="14"/>
  <c r="AY429" i="14"/>
  <c r="AY440" i="14"/>
  <c r="AY481" i="14"/>
  <c r="AY475" i="14"/>
  <c r="AY463" i="14"/>
  <c r="AY473" i="14"/>
  <c r="AY408" i="14"/>
  <c r="AY457" i="14"/>
  <c r="AY471" i="14"/>
  <c r="AY465" i="14"/>
  <c r="AY480" i="14"/>
  <c r="AY468" i="14"/>
  <c r="AY474" i="14"/>
  <c r="AY466" i="14"/>
  <c r="AY485" i="14"/>
  <c r="AY488" i="14"/>
  <c r="AY462" i="14"/>
  <c r="AY421" i="14"/>
  <c r="AY479" i="14"/>
  <c r="AY439" i="14"/>
  <c r="AY464" i="14"/>
  <c r="AY432" i="14"/>
  <c r="AY438" i="14"/>
  <c r="AY409" i="14"/>
  <c r="AY470" i="14"/>
  <c r="AY459" i="14"/>
  <c r="AY451" i="14"/>
  <c r="AY413" i="14"/>
  <c r="AY478" i="14"/>
  <c r="AY435" i="14"/>
  <c r="AY443" i="14"/>
  <c r="AY483" i="14"/>
  <c r="AY486" i="14"/>
  <c r="AY450" i="14"/>
  <c r="AY407" i="14"/>
  <c r="AY482" i="14"/>
  <c r="AY455" i="14"/>
  <c r="AY431" i="14"/>
  <c r="AY492" i="14"/>
  <c r="AY442" i="14"/>
  <c r="AY489" i="14"/>
  <c r="AY422" i="14"/>
  <c r="AY418" i="14"/>
  <c r="AY406" i="14"/>
  <c r="AY460" i="14"/>
  <c r="AY436" i="14"/>
  <c r="AY414" i="14"/>
  <c r="AY490" i="14"/>
  <c r="AY453" i="14"/>
  <c r="AY456" i="14"/>
  <c r="AY427" i="14"/>
  <c r="AY487" i="14"/>
  <c r="AY410" i="14"/>
  <c r="AY430" i="14"/>
  <c r="AY417" i="14"/>
  <c r="AY437" i="14"/>
  <c r="AY461" i="14"/>
  <c r="AY416" i="14"/>
  <c r="AY404" i="14"/>
  <c r="AY423" i="14"/>
  <c r="AY434" i="14"/>
  <c r="AY445" i="14"/>
  <c r="AY446" i="14"/>
  <c r="AY472" i="14"/>
  <c r="AY449" i="14"/>
  <c r="AY405" i="14"/>
  <c r="AY484" i="14"/>
  <c r="AY415" i="14"/>
  <c r="AY433" i="14"/>
  <c r="AY444" i="14"/>
  <c r="AY428" i="14"/>
  <c r="AY420" i="14"/>
  <c r="AY412" i="14"/>
  <c r="AY469" i="14"/>
  <c r="AY425" i="14"/>
  <c r="AY458" i="14"/>
  <c r="AY426" i="14"/>
  <c r="AY411" i="14"/>
  <c r="AY424" i="14"/>
  <c r="AY441" i="14"/>
  <c r="AY477" i="14"/>
  <c r="AY448" i="14"/>
  <c r="AY454" i="14"/>
  <c r="AY491" i="14"/>
  <c r="AY419" i="14"/>
  <c r="AZ301" i="14"/>
  <c r="AY370" i="14"/>
  <c r="AY392" i="14"/>
  <c r="AY371" i="14"/>
  <c r="AY366" i="14"/>
  <c r="AY319" i="14"/>
  <c r="AY385" i="14"/>
  <c r="AY333" i="14"/>
  <c r="AY364" i="14"/>
  <c r="AY345" i="14"/>
  <c r="AY376" i="14"/>
  <c r="AY387" i="14"/>
  <c r="AY379" i="14"/>
  <c r="AY393" i="14"/>
  <c r="AY391" i="14"/>
  <c r="AY332" i="14"/>
  <c r="AY309" i="14"/>
  <c r="AY318" i="14"/>
  <c r="AY308" i="14"/>
  <c r="AY368" i="14"/>
  <c r="AY304" i="14"/>
  <c r="AY326" i="14"/>
  <c r="AY311" i="14"/>
  <c r="AY367" i="14"/>
  <c r="AY357" i="14"/>
  <c r="AY355" i="14"/>
  <c r="AY365" i="14"/>
  <c r="AY382" i="14"/>
  <c r="AY374" i="14"/>
  <c r="AY383" i="14"/>
  <c r="AY335" i="14"/>
  <c r="AY327" i="14"/>
  <c r="AY388" i="14"/>
  <c r="AY310" i="14"/>
  <c r="AY352" i="14"/>
  <c r="AY314" i="14"/>
  <c r="AY324" i="14"/>
  <c r="AY389" i="14"/>
  <c r="AY381" i="14"/>
  <c r="AY373" i="14"/>
  <c r="AY390" i="14"/>
  <c r="AY343" i="14"/>
  <c r="AY325" i="14"/>
  <c r="AY362" i="14"/>
  <c r="AY360" i="14"/>
  <c r="AY348" i="14"/>
  <c r="AY359" i="14"/>
  <c r="AY341" i="14"/>
  <c r="AY317" i="14"/>
  <c r="AY346" i="14"/>
  <c r="AY305" i="14"/>
  <c r="AY347" i="14"/>
  <c r="AY336" i="14"/>
  <c r="AY361" i="14"/>
  <c r="AY378" i="14"/>
  <c r="AY358" i="14"/>
  <c r="AY338" i="14"/>
  <c r="AY369" i="14"/>
  <c r="AY339" i="14"/>
  <c r="AY329" i="14"/>
  <c r="AY351" i="14"/>
  <c r="AY312" i="14"/>
  <c r="AY380" i="14"/>
  <c r="AY363" i="14"/>
  <c r="AY306" i="14"/>
  <c r="AY386" i="14"/>
  <c r="AY354" i="14"/>
  <c r="AY330" i="14"/>
  <c r="AY356" i="14"/>
  <c r="AY320" i="14"/>
  <c r="AY323" i="14"/>
  <c r="AY340" i="14"/>
  <c r="AY313" i="14"/>
  <c r="AY334" i="14"/>
  <c r="AY307" i="14"/>
  <c r="AY315" i="14"/>
  <c r="AY350" i="14"/>
  <c r="AY322" i="14"/>
  <c r="AY375" i="14"/>
  <c r="AY328" i="14"/>
  <c r="AY353" i="14"/>
  <c r="AY331" i="14"/>
  <c r="AY377" i="14"/>
  <c r="AY349" i="14"/>
  <c r="AY344" i="14"/>
  <c r="AY316" i="14"/>
  <c r="AY321" i="14"/>
  <c r="AY342" i="14"/>
  <c r="AY384" i="14"/>
  <c r="AY372" i="14"/>
  <c r="AY337" i="14"/>
  <c r="AZ201" i="14"/>
  <c r="AY249" i="14"/>
  <c r="AY268" i="14"/>
  <c r="AY204" i="14"/>
  <c r="AY247" i="14"/>
  <c r="AY266" i="14"/>
  <c r="AY285" i="14"/>
  <c r="AY221" i="14"/>
  <c r="AY238" i="14"/>
  <c r="AY216" i="14"/>
  <c r="AY289" i="14"/>
  <c r="AY225" i="14"/>
  <c r="AY244" i="14"/>
  <c r="AY265" i="14"/>
  <c r="AY284" i="14"/>
  <c r="AY220" i="14"/>
  <c r="AY263" i="14"/>
  <c r="AY282" i="14"/>
  <c r="AY273" i="14"/>
  <c r="AY236" i="14"/>
  <c r="AY279" i="14"/>
  <c r="AY223" i="14"/>
  <c r="AY218" i="14"/>
  <c r="AY210" i="14"/>
  <c r="AY291" i="14"/>
  <c r="AY270" i="14"/>
  <c r="AY262" i="14"/>
  <c r="AY264" i="14"/>
  <c r="AY235" i="14"/>
  <c r="AY257" i="14"/>
  <c r="AY292" i="14"/>
  <c r="AY207" i="14"/>
  <c r="AY258" i="14"/>
  <c r="AY242" i="14"/>
  <c r="AY234" i="14"/>
  <c r="AY226" i="14"/>
  <c r="AY278" i="14"/>
  <c r="AY248" i="14"/>
  <c r="AY219" i="14"/>
  <c r="AY267" i="14"/>
  <c r="AY275" i="14"/>
  <c r="AY209" i="14"/>
  <c r="AY276" i="14"/>
  <c r="AY250" i="14"/>
  <c r="AY213" i="14"/>
  <c r="AY280" i="14"/>
  <c r="AY230" i="14"/>
  <c r="AY232" i="14"/>
  <c r="AY224" i="14"/>
  <c r="AY288" i="14"/>
  <c r="AY246" i="14"/>
  <c r="AY256" i="14"/>
  <c r="AY241" i="14"/>
  <c r="AY290" i="14"/>
  <c r="AY274" i="14"/>
  <c r="AY237" i="14"/>
  <c r="AY229" i="14"/>
  <c r="AY205" i="14"/>
  <c r="AY259" i="14"/>
  <c r="AY283" i="14"/>
  <c r="AY286" i="14"/>
  <c r="AY208" i="14"/>
  <c r="AY260" i="14"/>
  <c r="AY228" i="14"/>
  <c r="AY212" i="14"/>
  <c r="AY287" i="14"/>
  <c r="AY231" i="14"/>
  <c r="AY215" i="14"/>
  <c r="AY277" i="14"/>
  <c r="AY261" i="14"/>
  <c r="AY253" i="14"/>
  <c r="AY245" i="14"/>
  <c r="AY222" i="14"/>
  <c r="AY293" i="14"/>
  <c r="AY254" i="14"/>
  <c r="AY211" i="14"/>
  <c r="AY240" i="14"/>
  <c r="AY233" i="14"/>
  <c r="AY252" i="14"/>
  <c r="AY281" i="14"/>
  <c r="AY217" i="14"/>
  <c r="AY272" i="14"/>
  <c r="AY227" i="14"/>
  <c r="AY239" i="14"/>
  <c r="AY271" i="14"/>
  <c r="AY255" i="14"/>
  <c r="AY251" i="14"/>
  <c r="AY214" i="14"/>
  <c r="AY206" i="14"/>
  <c r="AY269" i="14"/>
  <c r="AY243" i="14"/>
  <c r="AZ501" i="14"/>
  <c r="AY575" i="14"/>
  <c r="AY588" i="14"/>
  <c r="AY539" i="14"/>
  <c r="AY572" i="14"/>
  <c r="AY566" i="14"/>
  <c r="AY519" i="14"/>
  <c r="AY522" i="14"/>
  <c r="AY514" i="14"/>
  <c r="AY557" i="14"/>
  <c r="AY528" i="14"/>
  <c r="AY560" i="14"/>
  <c r="AY517" i="14"/>
  <c r="AY579" i="14"/>
  <c r="AY564" i="14"/>
  <c r="AY584" i="14"/>
  <c r="AY542" i="14"/>
  <c r="AY553" i="14"/>
  <c r="AY540" i="14"/>
  <c r="AY559" i="14"/>
  <c r="AY533" i="14"/>
  <c r="AY508" i="14"/>
  <c r="AY549" i="14"/>
  <c r="AY565" i="14"/>
  <c r="AY555" i="14"/>
  <c r="AY573" i="14"/>
  <c r="AY529" i="14"/>
  <c r="AY535" i="14"/>
  <c r="AY515" i="14"/>
  <c r="AY505" i="14"/>
  <c r="AY544" i="14"/>
  <c r="AY513" i="14"/>
  <c r="AY567" i="14"/>
  <c r="AY518" i="14"/>
  <c r="AY585" i="14"/>
  <c r="AY593" i="14"/>
  <c r="AY590" i="14"/>
  <c r="AY531" i="14"/>
  <c r="AY558" i="14"/>
  <c r="AY570" i="14"/>
  <c r="AY556" i="14"/>
  <c r="AY511" i="14"/>
  <c r="AY552" i="14"/>
  <c r="AY563" i="14"/>
  <c r="AY525" i="14"/>
  <c r="AY536" i="14"/>
  <c r="AY582" i="14"/>
  <c r="AY504" i="14"/>
  <c r="AY571" i="14"/>
  <c r="AY592" i="14"/>
  <c r="AY534" i="14"/>
  <c r="AY545" i="14"/>
  <c r="AY532" i="14"/>
  <c r="AY551" i="14"/>
  <c r="AY538" i="14"/>
  <c r="AY591" i="14"/>
  <c r="AY589" i="14"/>
  <c r="AY583" i="14"/>
  <c r="AY581" i="14"/>
  <c r="AY510" i="14"/>
  <c r="AY586" i="14"/>
  <c r="AY561" i="14"/>
  <c r="AY543" i="14"/>
  <c r="AY516" i="14"/>
  <c r="AY577" i="14"/>
  <c r="AY507" i="14"/>
  <c r="AY587" i="14"/>
  <c r="AY568" i="14"/>
  <c r="AY550" i="14"/>
  <c r="AY537" i="14"/>
  <c r="AY520" i="14"/>
  <c r="AY541" i="14"/>
  <c r="AY526" i="14"/>
  <c r="AY506" i="14"/>
  <c r="AY530" i="14"/>
  <c r="AY548" i="14"/>
  <c r="AY512" i="14"/>
  <c r="AY569" i="14"/>
  <c r="AY574" i="14"/>
  <c r="AY523" i="14"/>
  <c r="AY554" i="14"/>
  <c r="AY546" i="14"/>
  <c r="AY580" i="14"/>
  <c r="AY547" i="14"/>
  <c r="AY521" i="14"/>
  <c r="AY527" i="14"/>
  <c r="AY562" i="14"/>
  <c r="AY509" i="14"/>
  <c r="AY578" i="14"/>
  <c r="AY524" i="14"/>
  <c r="AY576" i="14"/>
  <c r="AZ101" i="14"/>
  <c r="AY148" i="14"/>
  <c r="AY127" i="14"/>
  <c r="AY175" i="14"/>
  <c r="AY130" i="14"/>
  <c r="AY173" i="14"/>
  <c r="AY109" i="14"/>
  <c r="AY152" i="14"/>
  <c r="AY180" i="14"/>
  <c r="AY179" i="14"/>
  <c r="AY190" i="14"/>
  <c r="AY124" i="14"/>
  <c r="AY167" i="14"/>
  <c r="AY170" i="14"/>
  <c r="AY106" i="14"/>
  <c r="AY149" i="14"/>
  <c r="AY128" i="14"/>
  <c r="AY169" i="14"/>
  <c r="AY153" i="14"/>
  <c r="AY155" i="14"/>
  <c r="AY139" i="14"/>
  <c r="AY158" i="14"/>
  <c r="AY184" i="14"/>
  <c r="AY177" i="14"/>
  <c r="AY164" i="14"/>
  <c r="AY143" i="14"/>
  <c r="AY146" i="14"/>
  <c r="AY186" i="14"/>
  <c r="AY125" i="14"/>
  <c r="AY188" i="14"/>
  <c r="AY168" i="14"/>
  <c r="AY104" i="14"/>
  <c r="AY105" i="14"/>
  <c r="AY161" i="14"/>
  <c r="AY129" i="14"/>
  <c r="AY137" i="14"/>
  <c r="AY113" i="14"/>
  <c r="AY140" i="14"/>
  <c r="AY119" i="14"/>
  <c r="AY122" i="14"/>
  <c r="AY165" i="14"/>
  <c r="AY144" i="14"/>
  <c r="AY142" i="14"/>
  <c r="AY126" i="14"/>
  <c r="AY174" i="14"/>
  <c r="AY121" i="14"/>
  <c r="AY189" i="14"/>
  <c r="AY182" i="14"/>
  <c r="AY193" i="14"/>
  <c r="AY183" i="14"/>
  <c r="AY116" i="14"/>
  <c r="AY159" i="14"/>
  <c r="AY162" i="14"/>
  <c r="AY141" i="14"/>
  <c r="AY120" i="14"/>
  <c r="AY134" i="14"/>
  <c r="AY110" i="14"/>
  <c r="AY123" i="14"/>
  <c r="AY150" i="14"/>
  <c r="AY108" i="14"/>
  <c r="AY151" i="14"/>
  <c r="AY154" i="14"/>
  <c r="AY191" i="14"/>
  <c r="AY171" i="14"/>
  <c r="AY185" i="14"/>
  <c r="AY117" i="14"/>
  <c r="AY160" i="14"/>
  <c r="AY107" i="14"/>
  <c r="AY166" i="14"/>
  <c r="AY176" i="14"/>
  <c r="AY172" i="14"/>
  <c r="AY136" i="14"/>
  <c r="AY178" i="14"/>
  <c r="AY112" i="14"/>
  <c r="AY115" i="14"/>
  <c r="AY131" i="14"/>
  <c r="AY181" i="14"/>
  <c r="AY135" i="14"/>
  <c r="AY138" i="14"/>
  <c r="AY157" i="14"/>
  <c r="AY147" i="14"/>
  <c r="AY187" i="14"/>
  <c r="AY132" i="14"/>
  <c r="AY156" i="14"/>
  <c r="AY163" i="14"/>
  <c r="AY118" i="14"/>
  <c r="AY192" i="14"/>
  <c r="AY114" i="14"/>
  <c r="AY111" i="14"/>
  <c r="AY145" i="14"/>
  <c r="AY133" i="14"/>
  <c r="AZ202" i="14" l="1"/>
  <c r="AZ203" i="14"/>
  <c r="AZ103" i="14"/>
  <c r="AZ102" i="14"/>
  <c r="AZ302" i="14"/>
  <c r="AZ303" i="14"/>
  <c r="AZ502" i="14"/>
  <c r="AZ503" i="14"/>
  <c r="AZ389" i="14"/>
  <c r="AZ368" i="14"/>
  <c r="AZ390" i="14"/>
  <c r="AZ385" i="14"/>
  <c r="AZ358" i="14"/>
  <c r="AZ338" i="14"/>
  <c r="AZ333" i="14"/>
  <c r="AZ378" i="14"/>
  <c r="AZ315" i="14"/>
  <c r="AZ380" i="14"/>
  <c r="AZ334" i="14"/>
  <c r="AZ335" i="14"/>
  <c r="AZ304" i="14"/>
  <c r="AZ314" i="14"/>
  <c r="AZ364" i="14"/>
  <c r="AZ316" i="14"/>
  <c r="AZ340" i="14"/>
  <c r="AZ361" i="14"/>
  <c r="AZ332" i="14"/>
  <c r="AZ310" i="14"/>
  <c r="AZ324" i="14"/>
  <c r="AZ313" i="14"/>
  <c r="AZ377" i="14"/>
  <c r="AZ369" i="14"/>
  <c r="AZ330" i="14"/>
  <c r="AZ322" i="14"/>
  <c r="AZ306" i="14"/>
  <c r="AZ367" i="14"/>
  <c r="AZ386" i="14"/>
  <c r="AZ352" i="14"/>
  <c r="AZ351" i="14"/>
  <c r="AZ327" i="14"/>
  <c r="AZ384" i="14"/>
  <c r="AZ376" i="14"/>
  <c r="AZ393" i="14"/>
  <c r="AZ346" i="14"/>
  <c r="AZ328" i="14"/>
  <c r="AZ362" i="14"/>
  <c r="AZ360" i="14"/>
  <c r="AZ337" i="14"/>
  <c r="AZ363" i="14"/>
  <c r="AZ383" i="14"/>
  <c r="AZ305" i="14"/>
  <c r="AZ365" i="14"/>
  <c r="AZ392" i="14"/>
  <c r="AZ344" i="14"/>
  <c r="AZ336" i="14"/>
  <c r="AZ320" i="14"/>
  <c r="AZ326" i="14"/>
  <c r="AZ343" i="14"/>
  <c r="AZ381" i="14"/>
  <c r="AZ373" i="14"/>
  <c r="AZ357" i="14"/>
  <c r="AZ349" i="14"/>
  <c r="AZ325" i="14"/>
  <c r="AZ317" i="14"/>
  <c r="AZ356" i="14"/>
  <c r="AZ347" i="14"/>
  <c r="AZ370" i="14"/>
  <c r="AZ308" i="14"/>
  <c r="AZ348" i="14"/>
  <c r="AZ391" i="14"/>
  <c r="AZ359" i="14"/>
  <c r="AZ371" i="14"/>
  <c r="AZ331" i="14"/>
  <c r="AZ318" i="14"/>
  <c r="AZ382" i="14"/>
  <c r="AZ372" i="14"/>
  <c r="AZ350" i="14"/>
  <c r="AZ366" i="14"/>
  <c r="AZ312" i="14"/>
  <c r="AZ387" i="14"/>
  <c r="AZ319" i="14"/>
  <c r="AZ321" i="14"/>
  <c r="AZ345" i="14"/>
  <c r="AZ307" i="14"/>
  <c r="AZ329" i="14"/>
  <c r="AZ341" i="14"/>
  <c r="AZ323" i="14"/>
  <c r="AZ374" i="14"/>
  <c r="AZ375" i="14"/>
  <c r="AZ311" i="14"/>
  <c r="AZ354" i="14"/>
  <c r="AZ339" i="14"/>
  <c r="AZ342" i="14"/>
  <c r="AZ379" i="14"/>
  <c r="AZ353" i="14"/>
  <c r="AZ355" i="14"/>
  <c r="AZ309" i="14"/>
  <c r="AZ388" i="14"/>
  <c r="AZ268" i="14"/>
  <c r="AZ204" i="14"/>
  <c r="AZ287" i="14"/>
  <c r="AZ223" i="14"/>
  <c r="AZ266" i="14"/>
  <c r="AZ285" i="14"/>
  <c r="AZ221" i="14"/>
  <c r="AZ240" i="14"/>
  <c r="AZ257" i="14"/>
  <c r="AZ291" i="14"/>
  <c r="AZ241" i="14"/>
  <c r="AZ222" i="14"/>
  <c r="AZ286" i="14"/>
  <c r="AZ244" i="14"/>
  <c r="AZ263" i="14"/>
  <c r="AZ284" i="14"/>
  <c r="AZ220" i="14"/>
  <c r="AZ239" i="14"/>
  <c r="AZ282" i="14"/>
  <c r="AZ218" i="14"/>
  <c r="AZ255" i="14"/>
  <c r="AZ261" i="14"/>
  <c r="AZ237" i="14"/>
  <c r="AZ229" i="14"/>
  <c r="AZ243" i="14"/>
  <c r="AZ214" i="14"/>
  <c r="AZ254" i="14"/>
  <c r="AZ276" i="14"/>
  <c r="AZ228" i="14"/>
  <c r="AZ226" i="14"/>
  <c r="AZ210" i="14"/>
  <c r="AZ269" i="14"/>
  <c r="AZ253" i="14"/>
  <c r="AZ245" i="14"/>
  <c r="AZ216" i="14"/>
  <c r="AZ259" i="14"/>
  <c r="AZ283" i="14"/>
  <c r="AZ275" i="14"/>
  <c r="AZ260" i="14"/>
  <c r="AZ247" i="14"/>
  <c r="AZ207" i="14"/>
  <c r="AZ232" i="14"/>
  <c r="AZ224" i="14"/>
  <c r="AZ208" i="14"/>
  <c r="AZ211" i="14"/>
  <c r="AZ262" i="14"/>
  <c r="AZ265" i="14"/>
  <c r="AZ227" i="14"/>
  <c r="AZ212" i="14"/>
  <c r="AZ279" i="14"/>
  <c r="AZ250" i="14"/>
  <c r="AZ293" i="14"/>
  <c r="AZ277" i="14"/>
  <c r="AZ280" i="14"/>
  <c r="AZ256" i="14"/>
  <c r="AZ248" i="14"/>
  <c r="AZ233" i="14"/>
  <c r="AZ246" i="14"/>
  <c r="AZ231" i="14"/>
  <c r="AZ215" i="14"/>
  <c r="AZ234" i="14"/>
  <c r="AZ288" i="14"/>
  <c r="AZ272" i="14"/>
  <c r="AZ264" i="14"/>
  <c r="AZ289" i="14"/>
  <c r="AZ230" i="14"/>
  <c r="AZ270" i="14"/>
  <c r="AZ281" i="14"/>
  <c r="AZ251" i="14"/>
  <c r="AZ273" i="14"/>
  <c r="AZ278" i="14"/>
  <c r="AZ238" i="14"/>
  <c r="AZ206" i="14"/>
  <c r="AZ209" i="14"/>
  <c r="AZ267" i="14"/>
  <c r="AZ225" i="14"/>
  <c r="AZ205" i="14"/>
  <c r="AZ213" i="14"/>
  <c r="AZ290" i="14"/>
  <c r="AZ274" i="14"/>
  <c r="AZ258" i="14"/>
  <c r="AZ217" i="14"/>
  <c r="AZ219" i="14"/>
  <c r="AZ242" i="14"/>
  <c r="AZ235" i="14"/>
  <c r="AZ252" i="14"/>
  <c r="AZ271" i="14"/>
  <c r="AZ249" i="14"/>
  <c r="AZ292" i="14"/>
  <c r="AZ236" i="14"/>
  <c r="AZ593" i="14"/>
  <c r="AZ591" i="14"/>
  <c r="AZ568" i="14"/>
  <c r="AZ558" i="14"/>
  <c r="AZ578" i="14"/>
  <c r="AZ564" i="14"/>
  <c r="AZ532" i="14"/>
  <c r="AZ538" i="14"/>
  <c r="AZ505" i="14"/>
  <c r="AZ565" i="14"/>
  <c r="AZ511" i="14"/>
  <c r="AZ508" i="14"/>
  <c r="AZ531" i="14"/>
  <c r="AZ577" i="14"/>
  <c r="AZ586" i="14"/>
  <c r="AZ534" i="14"/>
  <c r="AZ561" i="14"/>
  <c r="AZ559" i="14"/>
  <c r="AZ579" i="14"/>
  <c r="AZ514" i="14"/>
  <c r="AZ557" i="14"/>
  <c r="AZ574" i="14"/>
  <c r="AZ573" i="14"/>
  <c r="AZ537" i="14"/>
  <c r="AZ548" i="14"/>
  <c r="AZ535" i="14"/>
  <c r="AZ554" i="14"/>
  <c r="AZ509" i="14"/>
  <c r="AZ539" i="14"/>
  <c r="AZ507" i="14"/>
  <c r="AZ592" i="14"/>
  <c r="AZ588" i="14"/>
  <c r="AZ550" i="14"/>
  <c r="AZ585" i="14"/>
  <c r="AZ566" i="14"/>
  <c r="AZ571" i="14"/>
  <c r="AZ524" i="14"/>
  <c r="AZ530" i="14"/>
  <c r="AZ520" i="14"/>
  <c r="AZ563" i="14"/>
  <c r="AZ544" i="14"/>
  <c r="AZ525" i="14"/>
  <c r="AZ521" i="14"/>
  <c r="AZ513" i="14"/>
  <c r="AZ510" i="14"/>
  <c r="AZ506" i="14"/>
  <c r="AZ516" i="14"/>
  <c r="AZ519" i="14"/>
  <c r="AZ580" i="14"/>
  <c r="AZ552" i="14"/>
  <c r="AZ590" i="14"/>
  <c r="AZ526" i="14"/>
  <c r="AZ553" i="14"/>
  <c r="AZ551" i="14"/>
  <c r="AZ536" i="14"/>
  <c r="AZ518" i="14"/>
  <c r="AZ584" i="14"/>
  <c r="AZ583" i="14"/>
  <c r="AZ527" i="14"/>
  <c r="AZ562" i="14"/>
  <c r="AZ533" i="14"/>
  <c r="AZ587" i="14"/>
  <c r="AZ556" i="14"/>
  <c r="AZ523" i="14"/>
  <c r="AZ582" i="14"/>
  <c r="AZ545" i="14"/>
  <c r="AZ576" i="14"/>
  <c r="AZ560" i="14"/>
  <c r="AZ512" i="14"/>
  <c r="AZ549" i="14"/>
  <c r="AZ589" i="14"/>
  <c r="AZ543" i="14"/>
  <c r="AZ546" i="14"/>
  <c r="AZ515" i="14"/>
  <c r="AZ570" i="14"/>
  <c r="AZ528" i="14"/>
  <c r="AZ541" i="14"/>
  <c r="AZ572" i="14"/>
  <c r="AZ504" i="14"/>
  <c r="AZ542" i="14"/>
  <c r="AZ529" i="14"/>
  <c r="AZ567" i="14"/>
  <c r="AZ569" i="14"/>
  <c r="AZ581" i="14"/>
  <c r="AZ547" i="14"/>
  <c r="AZ575" i="14"/>
  <c r="AZ540" i="14"/>
  <c r="AZ522" i="14"/>
  <c r="AZ555" i="14"/>
  <c r="AZ517" i="14"/>
  <c r="AZ402" i="14"/>
  <c r="AZ477" i="14"/>
  <c r="AZ483" i="14"/>
  <c r="AZ486" i="14"/>
  <c r="AZ489" i="14"/>
  <c r="AZ407" i="14"/>
  <c r="AZ429" i="14"/>
  <c r="AZ448" i="14"/>
  <c r="AZ459" i="14"/>
  <c r="AZ476" i="14"/>
  <c r="AZ436" i="14"/>
  <c r="AZ430" i="14"/>
  <c r="AZ416" i="14"/>
  <c r="AZ420" i="14"/>
  <c r="AZ412" i="14"/>
  <c r="AZ454" i="14"/>
  <c r="AZ468" i="14"/>
  <c r="AZ492" i="14"/>
  <c r="AZ469" i="14"/>
  <c r="AZ461" i="14"/>
  <c r="AZ488" i="14"/>
  <c r="AZ491" i="14"/>
  <c r="AZ465" i="14"/>
  <c r="AZ493" i="14"/>
  <c r="AZ485" i="14"/>
  <c r="AZ480" i="14"/>
  <c r="AZ463" i="14"/>
  <c r="AZ482" i="14"/>
  <c r="AZ440" i="14"/>
  <c r="AZ432" i="14"/>
  <c r="AZ484" i="14"/>
  <c r="AZ472" i="14"/>
  <c r="AZ453" i="14"/>
  <c r="AZ473" i="14"/>
  <c r="AZ435" i="14"/>
  <c r="AZ447" i="14"/>
  <c r="AZ423" i="14"/>
  <c r="AZ415" i="14"/>
  <c r="AZ464" i="14"/>
  <c r="AZ474" i="14"/>
  <c r="AZ404" i="14"/>
  <c r="AZ410" i="14"/>
  <c r="AZ467" i="14"/>
  <c r="AZ406" i="14"/>
  <c r="AZ444" i="14"/>
  <c r="AZ452" i="14"/>
  <c r="AZ433" i="14"/>
  <c r="AZ411" i="14"/>
  <c r="AZ490" i="14"/>
  <c r="AZ479" i="14"/>
  <c r="AZ426" i="14"/>
  <c r="AZ419" i="14"/>
  <c r="AZ442" i="14"/>
  <c r="AZ475" i="14"/>
  <c r="AZ445" i="14"/>
  <c r="AZ424" i="14"/>
  <c r="AZ487" i="14"/>
  <c r="AZ418" i="14"/>
  <c r="AZ460" i="14"/>
  <c r="AZ425" i="14"/>
  <c r="AZ466" i="14"/>
  <c r="AZ458" i="14"/>
  <c r="AZ450" i="14"/>
  <c r="AZ434" i="14"/>
  <c r="AZ462" i="14"/>
  <c r="AZ456" i="14"/>
  <c r="AZ478" i="14"/>
  <c r="AZ438" i="14"/>
  <c r="AZ457" i="14"/>
  <c r="AZ422" i="14"/>
  <c r="AZ405" i="14"/>
  <c r="AZ441" i="14"/>
  <c r="AZ443" i="14"/>
  <c r="AZ409" i="14"/>
  <c r="AZ413" i="14"/>
  <c r="AZ449" i="14"/>
  <c r="AZ470" i="14"/>
  <c r="AZ437" i="14"/>
  <c r="AZ417" i="14"/>
  <c r="AZ427" i="14"/>
  <c r="AZ451" i="14"/>
  <c r="AZ471" i="14"/>
  <c r="AZ446" i="14"/>
  <c r="AZ408" i="14"/>
  <c r="AZ414" i="14"/>
  <c r="AZ481" i="14"/>
  <c r="AZ439" i="14"/>
  <c r="AZ455" i="14"/>
  <c r="AZ421" i="14"/>
  <c r="AZ431" i="14"/>
  <c r="AZ428" i="14"/>
  <c r="F5" i="20"/>
  <c r="G5" i="20" l="1"/>
  <c r="O5" i="20" s="1"/>
  <c r="Y5" i="20" s="1"/>
  <c r="N4" i="20"/>
  <c r="L5" i="20" l="1"/>
  <c r="J5" i="20"/>
  <c r="T5" i="20" s="1"/>
  <c r="F6" i="20"/>
  <c r="E6" i="20"/>
  <c r="G6" i="20" l="1"/>
  <c r="O6" i="20" s="1"/>
  <c r="L6" i="20" s="1"/>
  <c r="A7" i="20"/>
  <c r="N5" i="20"/>
  <c r="C7" i="20" l="1"/>
  <c r="B6" i="20"/>
  <c r="Y6" i="20" s="1"/>
  <c r="D7" i="20"/>
  <c r="K6" i="20" l="1"/>
  <c r="I6" i="20"/>
  <c r="H6" i="20"/>
  <c r="N6" i="20" s="1"/>
  <c r="A8" i="20"/>
  <c r="E7" i="20"/>
  <c r="F7" i="20"/>
  <c r="G7" i="20" l="1"/>
  <c r="O7" i="20" s="1"/>
  <c r="L7" i="20" s="1"/>
  <c r="J6" i="20"/>
  <c r="T6" i="20" s="1"/>
  <c r="C8" i="20"/>
  <c r="B7" i="20"/>
  <c r="D8" i="20"/>
  <c r="Y7" i="20" l="1"/>
  <c r="K7" i="20"/>
  <c r="I7" i="20"/>
  <c r="H7" i="20"/>
  <c r="N7" i="20" s="1"/>
  <c r="A9" i="20"/>
  <c r="E8" i="20"/>
  <c r="F8" i="20"/>
  <c r="G8" i="20" l="1"/>
  <c r="O8" i="20" s="1"/>
  <c r="L8" i="20" s="1"/>
  <c r="J7" i="20"/>
  <c r="T7" i="20" s="1"/>
  <c r="C9" i="20"/>
  <c r="B8" i="20"/>
  <c r="D9" i="20"/>
  <c r="Y8" i="20" l="1"/>
  <c r="I8" i="20"/>
  <c r="K8" i="20"/>
  <c r="H8" i="20"/>
  <c r="N8" i="20" s="1"/>
  <c r="A10" i="20"/>
  <c r="B9" i="20" s="1"/>
  <c r="F9" i="20"/>
  <c r="E9" i="20"/>
  <c r="K9" i="20" l="1"/>
  <c r="G9" i="20"/>
  <c r="O9" i="20" s="1"/>
  <c r="L9" i="20" s="1"/>
  <c r="I9" i="20"/>
  <c r="J9" i="20" s="1"/>
  <c r="T9" i="20" s="1"/>
  <c r="C10" i="20"/>
  <c r="J8" i="20"/>
  <c r="T8" i="20" s="1"/>
  <c r="D10" i="20"/>
  <c r="Y9" i="20" l="1"/>
  <c r="H9" i="20"/>
  <c r="A11" i="20"/>
  <c r="N9" i="20"/>
  <c r="E10" i="20"/>
  <c r="F10" i="20"/>
  <c r="G10" i="20" l="1"/>
  <c r="O10" i="20" s="1"/>
  <c r="L10" i="20" s="1"/>
  <c r="C11" i="20"/>
  <c r="B10" i="20"/>
  <c r="D11" i="20"/>
  <c r="Y10" i="20" l="1"/>
  <c r="I10" i="20"/>
  <c r="K10" i="20"/>
  <c r="H10" i="20"/>
  <c r="N10" i="20" s="1"/>
  <c r="A12" i="20"/>
  <c r="F11" i="20"/>
  <c r="E11" i="20"/>
  <c r="G11" i="20" l="1"/>
  <c r="O11" i="20" s="1"/>
  <c r="L11" i="20" s="1"/>
  <c r="C12" i="20"/>
  <c r="J10" i="20"/>
  <c r="T10" i="20" s="1"/>
  <c r="B11" i="20"/>
  <c r="D12" i="20"/>
  <c r="Y11" i="20" l="1"/>
  <c r="I11" i="20"/>
  <c r="K11" i="20"/>
  <c r="H11" i="20"/>
  <c r="N11" i="20" s="1"/>
  <c r="A13" i="20"/>
  <c r="E12" i="20"/>
  <c r="F12" i="20"/>
  <c r="G12" i="20" l="1"/>
  <c r="O12" i="20" s="1"/>
  <c r="L12" i="20" s="1"/>
  <c r="C13" i="20"/>
  <c r="J11" i="20"/>
  <c r="T11" i="20" s="1"/>
  <c r="B12" i="20"/>
  <c r="D13" i="20"/>
  <c r="Y12" i="20" l="1"/>
  <c r="I12" i="20"/>
  <c r="K12" i="20"/>
  <c r="H12" i="20"/>
  <c r="N12" i="20" s="1"/>
  <c r="A14" i="20"/>
  <c r="B13" i="20" s="1"/>
  <c r="F13" i="20"/>
  <c r="E13" i="20"/>
  <c r="K13" i="20" l="1"/>
  <c r="G13" i="20"/>
  <c r="O13" i="20" s="1"/>
  <c r="L13" i="20" s="1"/>
  <c r="C14" i="20"/>
  <c r="I13" i="20"/>
  <c r="J13" i="20" s="1"/>
  <c r="T13" i="20" s="1"/>
  <c r="J12" i="20"/>
  <c r="T12" i="20" s="1"/>
  <c r="D14" i="20"/>
  <c r="Y13" i="20" l="1"/>
  <c r="H13" i="20"/>
  <c r="A15" i="20"/>
  <c r="N13" i="20"/>
  <c r="F14" i="20"/>
  <c r="E14" i="20"/>
  <c r="G14" i="20" l="1"/>
  <c r="O14" i="20" s="1"/>
  <c r="L14" i="20" s="1"/>
  <c r="C15" i="20"/>
  <c r="B14" i="20"/>
  <c r="D15" i="20"/>
  <c r="Y14" i="20" l="1"/>
  <c r="K14" i="20"/>
  <c r="H14" i="20"/>
  <c r="A16" i="20"/>
  <c r="I14" i="20"/>
  <c r="N14" i="20"/>
  <c r="F15" i="20"/>
  <c r="E15" i="20"/>
  <c r="J14" i="20" l="1"/>
  <c r="T14" i="20" s="1"/>
  <c r="G15" i="20"/>
  <c r="O15" i="20" s="1"/>
  <c r="L15" i="20" s="1"/>
  <c r="B15" i="20"/>
  <c r="C16" i="20"/>
  <c r="D16" i="20"/>
  <c r="Y15" i="20" l="1"/>
  <c r="K15" i="20"/>
  <c r="H15" i="20"/>
  <c r="A17" i="20"/>
  <c r="I15" i="20"/>
  <c r="J15" i="20" s="1"/>
  <c r="T15" i="20" s="1"/>
  <c r="N15" i="20"/>
  <c r="F16" i="20"/>
  <c r="E16" i="20"/>
  <c r="G16" i="20" l="1"/>
  <c r="O16" i="20" s="1"/>
  <c r="L16" i="20" s="1"/>
  <c r="C17" i="20"/>
  <c r="B16" i="20"/>
  <c r="D17" i="20"/>
  <c r="H16" i="20" l="1"/>
  <c r="Y16" i="20"/>
  <c r="K16" i="20"/>
  <c r="I16" i="20"/>
  <c r="J16" i="20" s="1"/>
  <c r="T16" i="20" s="1"/>
  <c r="A18" i="20"/>
  <c r="N16" i="20"/>
  <c r="E17" i="20"/>
  <c r="F17" i="20"/>
  <c r="G17" i="20" l="1"/>
  <c r="O17" i="20" s="1"/>
  <c r="L17" i="20" s="1"/>
  <c r="B17" i="20"/>
  <c r="I17" i="20" s="1"/>
  <c r="J17" i="20" s="1"/>
  <c r="T17" i="20" s="1"/>
  <c r="C18" i="20"/>
  <c r="D18" i="20"/>
  <c r="Y17" i="20" l="1"/>
  <c r="K17" i="20"/>
  <c r="H17" i="20"/>
  <c r="A19" i="20"/>
  <c r="B18" i="20" s="1"/>
  <c r="N17" i="20"/>
  <c r="E18" i="20"/>
  <c r="F18" i="20"/>
  <c r="G18" i="20" l="1"/>
  <c r="O18" i="20" s="1"/>
  <c r="L18" i="20" s="1"/>
  <c r="K18" i="20"/>
  <c r="C19" i="20"/>
  <c r="I18" i="20"/>
  <c r="J18" i="20" s="1"/>
  <c r="T18" i="20" s="1"/>
  <c r="D19" i="20"/>
  <c r="Y18" i="20" l="1"/>
  <c r="H18" i="20"/>
  <c r="A20" i="20"/>
  <c r="B19" i="20" s="1"/>
  <c r="N18" i="20"/>
  <c r="F19" i="20"/>
  <c r="E19" i="20"/>
  <c r="G19" i="20" l="1"/>
  <c r="O19" i="20" s="1"/>
  <c r="L19" i="20" s="1"/>
  <c r="K19" i="20"/>
  <c r="I19" i="20"/>
  <c r="J19" i="20" s="1"/>
  <c r="T19" i="20" s="1"/>
  <c r="C20" i="20"/>
  <c r="D20" i="20"/>
  <c r="Y19" i="20" l="1"/>
  <c r="A21" i="20"/>
  <c r="B20" i="20" s="1"/>
  <c r="H19" i="20"/>
  <c r="N19" i="20"/>
  <c r="E20" i="20"/>
  <c r="F20" i="20"/>
  <c r="G20" i="20" l="1"/>
  <c r="O20" i="20" s="1"/>
  <c r="L20" i="20" s="1"/>
  <c r="K20" i="20"/>
  <c r="I20" i="20"/>
  <c r="J20" i="20" s="1"/>
  <c r="T20" i="20" s="1"/>
  <c r="C21" i="20"/>
  <c r="D21" i="20"/>
  <c r="Y20" i="20" l="1"/>
  <c r="H20" i="20"/>
  <c r="A22" i="20"/>
  <c r="B21" i="20" s="1"/>
  <c r="N20" i="20"/>
  <c r="F21" i="20"/>
  <c r="E21" i="20"/>
  <c r="G21" i="20" l="1"/>
  <c r="O21" i="20" s="1"/>
  <c r="L21" i="20" s="1"/>
  <c r="K21" i="20"/>
  <c r="C22" i="20"/>
  <c r="I21" i="20"/>
  <c r="J21" i="20" s="1"/>
  <c r="T21" i="20" s="1"/>
  <c r="D22" i="20"/>
  <c r="Y21" i="20" l="1"/>
  <c r="A23" i="20"/>
  <c r="B22" i="20" s="1"/>
  <c r="H21" i="20"/>
  <c r="N21" i="20"/>
  <c r="F22" i="20"/>
  <c r="E22" i="20"/>
  <c r="G22" i="20" l="1"/>
  <c r="O22" i="20" s="1"/>
  <c r="L22" i="20" s="1"/>
  <c r="K22" i="20"/>
  <c r="I22" i="20"/>
  <c r="J22" i="20" s="1"/>
  <c r="T22" i="20" s="1"/>
  <c r="C23" i="20"/>
  <c r="D23" i="20"/>
  <c r="Y22" i="20" l="1"/>
  <c r="A24" i="20"/>
  <c r="B23" i="20" s="1"/>
  <c r="H22" i="20"/>
  <c r="N22" i="20"/>
  <c r="F23" i="20"/>
  <c r="E23" i="20"/>
  <c r="G23" i="20" l="1"/>
  <c r="O23" i="20" s="1"/>
  <c r="L23" i="20" s="1"/>
  <c r="K23" i="20"/>
  <c r="I23" i="20"/>
  <c r="J23" i="20" s="1"/>
  <c r="T23" i="20" s="1"/>
  <c r="C24" i="20"/>
  <c r="D24" i="20"/>
  <c r="Y23" i="20" l="1"/>
  <c r="A25" i="20"/>
  <c r="B24" i="20" s="1"/>
  <c r="H23" i="20"/>
  <c r="N23" i="20"/>
  <c r="F24" i="20"/>
  <c r="E24" i="20"/>
  <c r="G24" i="20" l="1"/>
  <c r="O24" i="20" s="1"/>
  <c r="L24" i="20" s="1"/>
  <c r="K24" i="20"/>
  <c r="I24" i="20"/>
  <c r="J24" i="20" s="1"/>
  <c r="T24" i="20" s="1"/>
  <c r="C25" i="20"/>
  <c r="D25" i="20"/>
  <c r="Y24" i="20" l="1"/>
  <c r="A26" i="20"/>
  <c r="B25" i="20" s="1"/>
  <c r="H24" i="20"/>
  <c r="N24" i="20"/>
  <c r="E25" i="20"/>
  <c r="F25" i="20"/>
  <c r="G25" i="20" l="1"/>
  <c r="O25" i="20" s="1"/>
  <c r="L25" i="20" s="1"/>
  <c r="K25" i="20"/>
  <c r="I25" i="20"/>
  <c r="J25" i="20" s="1"/>
  <c r="T25" i="20" s="1"/>
  <c r="C26" i="20"/>
  <c r="D26" i="20"/>
  <c r="Y25" i="20" l="1"/>
  <c r="A27" i="20"/>
  <c r="B26" i="20" s="1"/>
  <c r="H25" i="20"/>
  <c r="N25" i="20"/>
  <c r="F26" i="20"/>
  <c r="E26" i="20"/>
  <c r="G26" i="20" l="1"/>
  <c r="O26" i="20" s="1"/>
  <c r="L26" i="20" s="1"/>
  <c r="K26" i="20"/>
  <c r="I26" i="20"/>
  <c r="J26" i="20" s="1"/>
  <c r="T26" i="20" s="1"/>
  <c r="C27" i="20"/>
  <c r="D27" i="20"/>
  <c r="Y26" i="20" l="1"/>
  <c r="A28" i="20"/>
  <c r="B27" i="20" s="1"/>
  <c r="H26" i="20"/>
  <c r="N26" i="20"/>
  <c r="E27" i="20"/>
  <c r="F27" i="20"/>
  <c r="G27" i="20" l="1"/>
  <c r="O27" i="20" s="1"/>
  <c r="L27" i="20" s="1"/>
  <c r="K27" i="20"/>
  <c r="I27" i="20"/>
  <c r="J27" i="20" s="1"/>
  <c r="T27" i="20" s="1"/>
  <c r="C28" i="20"/>
  <c r="D28" i="20"/>
  <c r="Y27" i="20" l="1"/>
  <c r="H27" i="20"/>
  <c r="A29" i="20"/>
  <c r="B28" i="20" s="1"/>
  <c r="N27" i="20"/>
  <c r="E28" i="20"/>
  <c r="F28" i="20"/>
  <c r="G28" i="20" l="1"/>
  <c r="O28" i="20" s="1"/>
  <c r="K28" i="20"/>
  <c r="I28" i="20"/>
  <c r="J28" i="20" s="1"/>
  <c r="T28" i="20" s="1"/>
  <c r="C29" i="20"/>
  <c r="D29" i="20"/>
  <c r="L28" i="20" l="1"/>
  <c r="Y28" i="20"/>
  <c r="H28" i="20"/>
  <c r="A30" i="20"/>
  <c r="B29" i="20" s="1"/>
  <c r="N28" i="20"/>
  <c r="F29" i="20"/>
  <c r="E29" i="20"/>
  <c r="G29" i="20" l="1"/>
  <c r="O29" i="20" s="1"/>
  <c r="L29" i="20" s="1"/>
  <c r="K29" i="20"/>
  <c r="C30" i="20"/>
  <c r="I29" i="20"/>
  <c r="J29" i="20" s="1"/>
  <c r="T29" i="20" s="1"/>
  <c r="D30" i="20"/>
  <c r="Y29" i="20" l="1"/>
  <c r="H29" i="20"/>
  <c r="A31" i="20"/>
  <c r="B30" i="20" s="1"/>
  <c r="N29" i="20"/>
  <c r="F30" i="20"/>
  <c r="E30" i="20"/>
  <c r="G30" i="20" l="1"/>
  <c r="O30" i="20" s="1"/>
  <c r="L30" i="20" s="1"/>
  <c r="K30" i="20"/>
  <c r="I30" i="20"/>
  <c r="J30" i="20" s="1"/>
  <c r="T30" i="20" s="1"/>
  <c r="C31" i="20"/>
  <c r="D31" i="20"/>
  <c r="Y30" i="20" l="1"/>
  <c r="A32" i="20"/>
  <c r="B31" i="20" s="1"/>
  <c r="H30" i="20"/>
  <c r="N30" i="20"/>
  <c r="F31" i="20"/>
  <c r="E31" i="20"/>
  <c r="G31" i="20" l="1"/>
  <c r="O31" i="20" s="1"/>
  <c r="L31" i="20" s="1"/>
  <c r="K31" i="20"/>
  <c r="I31" i="20"/>
  <c r="J31" i="20" s="1"/>
  <c r="T31" i="20" s="1"/>
  <c r="C32" i="20"/>
  <c r="D32" i="20"/>
  <c r="Y31" i="20" l="1"/>
  <c r="A33" i="20"/>
  <c r="B32" i="20" s="1"/>
  <c r="H31" i="20"/>
  <c r="N31" i="20"/>
  <c r="F32" i="20"/>
  <c r="E32" i="20"/>
  <c r="G32" i="20" l="1"/>
  <c r="O32" i="20" s="1"/>
  <c r="L32" i="20" s="1"/>
  <c r="K32" i="20"/>
  <c r="I32" i="20"/>
  <c r="J32" i="20" s="1"/>
  <c r="T32" i="20" s="1"/>
  <c r="C33" i="20"/>
  <c r="D33" i="20"/>
  <c r="Y32" i="20" l="1"/>
  <c r="H32" i="20"/>
  <c r="A34" i="20"/>
  <c r="B33" i="20" s="1"/>
  <c r="N32" i="20"/>
  <c r="E33" i="20"/>
  <c r="F33" i="20"/>
  <c r="G33" i="20" l="1"/>
  <c r="O33" i="20" s="1"/>
  <c r="L33" i="20" s="1"/>
  <c r="K33" i="20"/>
  <c r="I33" i="20"/>
  <c r="J33" i="20" s="1"/>
  <c r="T33" i="20" s="1"/>
  <c r="C34" i="20"/>
  <c r="D34" i="20"/>
  <c r="Y33" i="20" l="1"/>
  <c r="A35" i="20"/>
  <c r="B34" i="20" s="1"/>
  <c r="H33" i="20"/>
  <c r="N33" i="20"/>
  <c r="E34" i="20"/>
  <c r="F34" i="20"/>
  <c r="G34" i="20" l="1"/>
  <c r="O34" i="20" s="1"/>
  <c r="L34" i="20" s="1"/>
  <c r="K34" i="20"/>
  <c r="I34" i="20"/>
  <c r="J34" i="20" s="1"/>
  <c r="T34" i="20" s="1"/>
  <c r="C35" i="20"/>
  <c r="D35" i="20"/>
  <c r="Y34" i="20" l="1"/>
  <c r="H34" i="20"/>
  <c r="A36" i="20"/>
  <c r="B35" i="20"/>
  <c r="N34" i="20"/>
  <c r="F35" i="20"/>
  <c r="E35" i="20"/>
  <c r="G35" i="20" l="1"/>
  <c r="O35" i="20" s="1"/>
  <c r="L35" i="20" s="1"/>
  <c r="K35" i="20"/>
  <c r="C36" i="20"/>
  <c r="I35" i="20"/>
  <c r="J35" i="20" s="1"/>
  <c r="T35" i="20" s="1"/>
  <c r="D36" i="20"/>
  <c r="Y35" i="20" l="1"/>
  <c r="A37" i="20"/>
  <c r="B36" i="20" s="1"/>
  <c r="H35" i="20"/>
  <c r="N35" i="20"/>
  <c r="E36" i="20"/>
  <c r="F36" i="20"/>
  <c r="G36" i="20" l="1"/>
  <c r="O36" i="20" s="1"/>
  <c r="L36" i="20" s="1"/>
  <c r="K36" i="20"/>
  <c r="I36" i="20"/>
  <c r="J36" i="20" s="1"/>
  <c r="T36" i="20" s="1"/>
  <c r="C37" i="20"/>
  <c r="D37" i="20"/>
  <c r="Y36" i="20" l="1"/>
  <c r="H36" i="20"/>
  <c r="A38" i="20"/>
  <c r="B37" i="20" s="1"/>
  <c r="N36" i="20"/>
  <c r="F37" i="20"/>
  <c r="E37" i="20"/>
  <c r="G37" i="20" l="1"/>
  <c r="O37" i="20" s="1"/>
  <c r="L37" i="20" s="1"/>
  <c r="K37" i="20"/>
  <c r="C38" i="20"/>
  <c r="I37" i="20"/>
  <c r="J37" i="20" s="1"/>
  <c r="T37" i="20" s="1"/>
  <c r="D38" i="20"/>
  <c r="Y37" i="20" l="1"/>
  <c r="A39" i="20"/>
  <c r="B38" i="20" s="1"/>
  <c r="H37" i="20"/>
  <c r="N37" i="20"/>
  <c r="F38" i="20"/>
  <c r="E38" i="20"/>
  <c r="G38" i="20" l="1"/>
  <c r="O38" i="20" s="1"/>
  <c r="L38" i="20" s="1"/>
  <c r="K38" i="20"/>
  <c r="I38" i="20"/>
  <c r="J38" i="20" s="1"/>
  <c r="T38" i="20" s="1"/>
  <c r="C39" i="20"/>
  <c r="D39" i="20"/>
  <c r="Y38" i="20" l="1"/>
  <c r="A40" i="20"/>
  <c r="B39" i="20" s="1"/>
  <c r="H38" i="20"/>
  <c r="N38" i="20"/>
  <c r="F39" i="20"/>
  <c r="E39" i="20"/>
  <c r="G39" i="20" l="1"/>
  <c r="O39" i="20" s="1"/>
  <c r="L39" i="20" s="1"/>
  <c r="K39" i="20"/>
  <c r="I39" i="20"/>
  <c r="J39" i="20" s="1"/>
  <c r="T39" i="20" s="1"/>
  <c r="C40" i="20"/>
  <c r="D40" i="20"/>
  <c r="Y39" i="20" l="1"/>
  <c r="H39" i="20"/>
  <c r="A41" i="20"/>
  <c r="B40" i="20" s="1"/>
  <c r="N39" i="20"/>
  <c r="E40" i="20"/>
  <c r="F40" i="20"/>
  <c r="G40" i="20" l="1"/>
  <c r="O40" i="20" s="1"/>
  <c r="L40" i="20" s="1"/>
  <c r="K40" i="20"/>
  <c r="C41" i="20"/>
  <c r="I40" i="20"/>
  <c r="J40" i="20" s="1"/>
  <c r="T40" i="20" s="1"/>
  <c r="D41" i="20"/>
  <c r="Y40" i="20" l="1"/>
  <c r="A42" i="20"/>
  <c r="B41" i="20" s="1"/>
  <c r="H40" i="20"/>
  <c r="N40" i="20"/>
  <c r="E41" i="20"/>
  <c r="F41" i="20"/>
  <c r="G41" i="20" l="1"/>
  <c r="O41" i="20" s="1"/>
  <c r="L41" i="20" s="1"/>
  <c r="K41" i="20"/>
  <c r="I41" i="20"/>
  <c r="C42" i="20"/>
  <c r="J41" i="20"/>
  <c r="T41" i="20" s="1"/>
  <c r="D42" i="20"/>
  <c r="Y41" i="20" l="1"/>
  <c r="H41" i="20"/>
  <c r="A43" i="20"/>
  <c r="B42" i="20" s="1"/>
  <c r="N41" i="20"/>
  <c r="E42" i="20"/>
  <c r="F42" i="20"/>
  <c r="G42" i="20" l="1"/>
  <c r="O42" i="20" s="1"/>
  <c r="L42" i="20" s="1"/>
  <c r="K42" i="20"/>
  <c r="C43" i="20"/>
  <c r="I42" i="20"/>
  <c r="J42" i="20" s="1"/>
  <c r="T42" i="20" s="1"/>
  <c r="D43" i="20"/>
  <c r="Y42" i="20" l="1"/>
  <c r="H42" i="20"/>
  <c r="A44" i="20"/>
  <c r="B43" i="20"/>
  <c r="N42" i="20"/>
  <c r="E43" i="20"/>
  <c r="F43" i="20"/>
  <c r="G43" i="20" l="1"/>
  <c r="O43" i="20" s="1"/>
  <c r="L43" i="20" s="1"/>
  <c r="K43" i="20"/>
  <c r="C44" i="20"/>
  <c r="I43" i="20"/>
  <c r="J43" i="20" s="1"/>
  <c r="T43" i="20" s="1"/>
  <c r="D44" i="20"/>
  <c r="Y43" i="20" l="1"/>
  <c r="A45" i="20"/>
  <c r="B44" i="20" s="1"/>
  <c r="H43" i="20"/>
  <c r="N43" i="20"/>
  <c r="E44" i="20"/>
  <c r="F44" i="20"/>
  <c r="G44" i="20" l="1"/>
  <c r="O44" i="20" s="1"/>
  <c r="L44" i="20" s="1"/>
  <c r="K44" i="20"/>
  <c r="I44" i="20"/>
  <c r="J44" i="20" s="1"/>
  <c r="T44" i="20" s="1"/>
  <c r="C45" i="20"/>
  <c r="D45" i="20"/>
  <c r="Y44" i="20" l="1"/>
  <c r="H44" i="20"/>
  <c r="A46" i="20"/>
  <c r="B45" i="20" s="1"/>
  <c r="N44" i="20"/>
  <c r="E45" i="20"/>
  <c r="F45" i="20"/>
  <c r="G45" i="20" l="1"/>
  <c r="O45" i="20" s="1"/>
  <c r="L45" i="20" s="1"/>
  <c r="K45" i="20"/>
  <c r="C46" i="20"/>
  <c r="I45" i="20"/>
  <c r="J45" i="20" s="1"/>
  <c r="T45" i="20" s="1"/>
  <c r="D46" i="20"/>
  <c r="Y45" i="20" l="1"/>
  <c r="A47" i="20"/>
  <c r="B46" i="20" s="1"/>
  <c r="H45" i="20"/>
  <c r="N45" i="20"/>
  <c r="E46" i="20"/>
  <c r="F46" i="20"/>
  <c r="G46" i="20" l="1"/>
  <c r="O46" i="20" s="1"/>
  <c r="L46" i="20" s="1"/>
  <c r="K46" i="20"/>
  <c r="I46" i="20"/>
  <c r="J46" i="20" s="1"/>
  <c r="T46" i="20" s="1"/>
  <c r="C47" i="20"/>
  <c r="D47" i="20"/>
  <c r="Y46" i="20" l="1"/>
  <c r="H46" i="20"/>
  <c r="A48" i="20"/>
  <c r="B47" i="20" s="1"/>
  <c r="N46" i="20"/>
  <c r="F47" i="20"/>
  <c r="E47" i="20"/>
  <c r="G47" i="20" l="1"/>
  <c r="O47" i="20" s="1"/>
  <c r="L47" i="20" s="1"/>
  <c r="K47" i="20"/>
  <c r="C48" i="20"/>
  <c r="I47" i="20"/>
  <c r="J47" i="20" s="1"/>
  <c r="T47" i="20" s="1"/>
  <c r="D48" i="20"/>
  <c r="Y47" i="20" l="1"/>
  <c r="A49" i="20"/>
  <c r="B48" i="20" s="1"/>
  <c r="H47" i="20"/>
  <c r="N47" i="20"/>
  <c r="F48" i="20"/>
  <c r="E48" i="20"/>
  <c r="G48" i="20" l="1"/>
  <c r="O48" i="20" s="1"/>
  <c r="L48" i="20" s="1"/>
  <c r="K48" i="20"/>
  <c r="I48" i="20"/>
  <c r="J48" i="20" s="1"/>
  <c r="T48" i="20" s="1"/>
  <c r="C49" i="20"/>
  <c r="B49" i="20"/>
  <c r="Y49" i="20" s="1"/>
  <c r="D49" i="20"/>
  <c r="K49" i="20" l="1"/>
  <c r="Y48" i="20"/>
  <c r="I49" i="20"/>
  <c r="H48" i="20"/>
  <c r="H49" i="20"/>
  <c r="J49" i="20"/>
  <c r="T49" i="20" s="1"/>
  <c r="N49" i="20"/>
  <c r="N48" i="20"/>
  <c r="F49" i="20"/>
  <c r="E49" i="20"/>
  <c r="G49" i="20" l="1"/>
  <c r="O49" i="20" s="1"/>
  <c r="AF14" i="8"/>
  <c r="S14" i="8" s="1"/>
  <c r="X14" i="8" s="1"/>
  <c r="AF13" i="8"/>
  <c r="S13" i="8" s="1"/>
  <c r="X13" i="8" s="1"/>
  <c r="AA13" i="8" s="1"/>
  <c r="AF12" i="8"/>
  <c r="S12" i="8" s="1"/>
  <c r="X12" i="8" s="1"/>
  <c r="AF8" i="8"/>
  <c r="S8" i="8" s="1"/>
  <c r="X8" i="8" s="1"/>
  <c r="AA8" i="8" s="1"/>
  <c r="AF10" i="8"/>
  <c r="S10" i="8" s="1"/>
  <c r="X10" i="8" s="1"/>
  <c r="AA10" i="8" s="1"/>
  <c r="AF7" i="8"/>
  <c r="S7" i="8" s="1"/>
  <c r="X7" i="8" s="1"/>
  <c r="AA7" i="8" s="1"/>
  <c r="AF9" i="8"/>
  <c r="S9" i="8" s="1"/>
  <c r="X9" i="8" s="1"/>
  <c r="AA9" i="8" s="1"/>
  <c r="AF11" i="8"/>
  <c r="S11" i="8" s="1"/>
  <c r="X11" i="8" s="1"/>
  <c r="AA11" i="8" s="1"/>
  <c r="AF4" i="8"/>
  <c r="S4" i="8" s="1"/>
  <c r="X4" i="8" s="1"/>
  <c r="AA4" i="8" s="1"/>
  <c r="AF6" i="8"/>
  <c r="S6" i="8" s="1"/>
  <c r="X6" i="8" s="1"/>
  <c r="AA6" i="8" s="1"/>
  <c r="AF5" i="8"/>
  <c r="S5" i="8" s="1"/>
  <c r="X5" i="8" s="1"/>
  <c r="AA5" i="8" s="1"/>
  <c r="AM34" i="17"/>
  <c r="AO36" i="17"/>
  <c r="AP34" i="17"/>
  <c r="AT36" i="17"/>
  <c r="AR36" i="17"/>
  <c r="AR34" i="17"/>
  <c r="AO34" i="17"/>
  <c r="AT34" i="17"/>
  <c r="AP36" i="17"/>
  <c r="AM38" i="17"/>
  <c r="AO38" i="17"/>
  <c r="AT38" i="17"/>
  <c r="AR38" i="17"/>
  <c r="AM36" i="17"/>
  <c r="AP38" i="17"/>
  <c r="AR48" i="17"/>
  <c r="AP48" i="17"/>
  <c r="AT42" i="17"/>
  <c r="AR42" i="17"/>
  <c r="AT48" i="17"/>
  <c r="AO44" i="17"/>
  <c r="AP44" i="17"/>
  <c r="AO46" i="17"/>
  <c r="AP46" i="17"/>
  <c r="AM44" i="17"/>
  <c r="AT46" i="17"/>
  <c r="AM40" i="17"/>
  <c r="AR40" i="17"/>
  <c r="AR44" i="17"/>
  <c r="AR46" i="17"/>
  <c r="AM48" i="17"/>
  <c r="AO48" i="17"/>
  <c r="AM46" i="17"/>
  <c r="AO42" i="17"/>
  <c r="AP42" i="17"/>
  <c r="AP40" i="17"/>
  <c r="AO40" i="17"/>
  <c r="AM42" i="17"/>
  <c r="AT40" i="17"/>
  <c r="AT44" i="17"/>
  <c r="AF15" i="8" l="1"/>
  <c r="S15" i="8" s="1"/>
  <c r="X15" i="8" s="1"/>
  <c r="AA15" i="8" s="1"/>
  <c r="D30" i="17" s="1"/>
  <c r="K30" i="17" s="1"/>
  <c r="AI30" i="17" s="1"/>
  <c r="AF24" i="8"/>
  <c r="S24" i="8" s="1"/>
  <c r="X24" i="8" s="1"/>
  <c r="AA24" i="8" s="1"/>
  <c r="AF27" i="8"/>
  <c r="S27" i="8" s="1"/>
  <c r="X27" i="8" s="1"/>
  <c r="AA27" i="8" s="1"/>
  <c r="AF22" i="8"/>
  <c r="S22" i="8" s="1"/>
  <c r="X22" i="8" s="1"/>
  <c r="AA22" i="8" s="1"/>
  <c r="AF23" i="8"/>
  <c r="S23" i="8" s="1"/>
  <c r="X23" i="8" s="1"/>
  <c r="AA23" i="8" s="1"/>
  <c r="AF16" i="8"/>
  <c r="S16" i="8" s="1"/>
  <c r="X16" i="8" s="1"/>
  <c r="AA16" i="8" s="1"/>
  <c r="D24" i="1" s="1"/>
  <c r="K24" i="1" s="1"/>
  <c r="AI24" i="1" s="1"/>
  <c r="AF19" i="8"/>
  <c r="S19" i="8" s="1"/>
  <c r="X19" i="8" s="1"/>
  <c r="AA19" i="8" s="1"/>
  <c r="AF28" i="8"/>
  <c r="S28" i="8" s="1"/>
  <c r="X28" i="8" s="1"/>
  <c r="AA28" i="8" s="1"/>
  <c r="AF25" i="8"/>
  <c r="S25" i="8" s="1"/>
  <c r="X25" i="8" s="1"/>
  <c r="AA25" i="8" s="1"/>
  <c r="AF17" i="8"/>
  <c r="S17" i="8" s="1"/>
  <c r="X17" i="8" s="1"/>
  <c r="AA17" i="8" s="1"/>
  <c r="D25" i="17" s="1"/>
  <c r="AF21" i="8"/>
  <c r="S21" i="8" s="1"/>
  <c r="X21" i="8" s="1"/>
  <c r="AA21" i="8" s="1"/>
  <c r="AF26" i="8"/>
  <c r="S26" i="8" s="1"/>
  <c r="X26" i="8" s="1"/>
  <c r="AA26" i="8" s="1"/>
  <c r="AF29" i="8"/>
  <c r="S29" i="8" s="1"/>
  <c r="X29" i="8" s="1"/>
  <c r="AA29" i="8" s="1"/>
  <c r="AF20" i="8"/>
  <c r="S20" i="8" s="1"/>
  <c r="X20" i="8" s="1"/>
  <c r="AA20" i="8" s="1"/>
  <c r="AF18" i="8"/>
  <c r="S18" i="8" s="1"/>
  <c r="X18" i="8" s="1"/>
  <c r="AA18" i="8" s="1"/>
  <c r="D26" i="1" s="1"/>
  <c r="E26" i="1" s="1"/>
  <c r="F26" i="1" s="1"/>
  <c r="Q26" i="1" s="1"/>
  <c r="L49" i="20"/>
  <c r="L4" i="20" s="1"/>
  <c r="D28" i="1"/>
  <c r="E28" i="1" s="1"/>
  <c r="F28" i="1" s="1"/>
  <c r="Q28" i="1" s="1"/>
  <c r="D28" i="17"/>
  <c r="D21" i="1"/>
  <c r="H21" i="1" s="1"/>
  <c r="J21" i="1" s="1"/>
  <c r="Y21" i="1" s="1"/>
  <c r="AA14" i="8"/>
  <c r="D29" i="17" s="1"/>
  <c r="AA12" i="8"/>
  <c r="D27" i="17" s="1"/>
  <c r="D26" i="17" l="1"/>
  <c r="D25" i="1"/>
  <c r="K25" i="1" s="1"/>
  <c r="AI25" i="1" s="1"/>
  <c r="D23" i="1"/>
  <c r="E23" i="1" s="1"/>
  <c r="F23" i="1" s="1"/>
  <c r="Q23" i="1" s="1"/>
  <c r="D23" i="17"/>
  <c r="K23" i="17" s="1"/>
  <c r="AI23" i="17" s="1"/>
  <c r="D24" i="17"/>
  <c r="H24" i="17" s="1"/>
  <c r="J24" i="17" s="1"/>
  <c r="Y24" i="17" s="1"/>
  <c r="D22" i="17"/>
  <c r="K22" i="17" s="1"/>
  <c r="AI22" i="17" s="1"/>
  <c r="D22" i="1"/>
  <c r="L22" i="1" s="1"/>
  <c r="AK22" i="1" s="1"/>
  <c r="G30" i="17"/>
  <c r="I30" i="17" s="1"/>
  <c r="S30" i="17" s="1"/>
  <c r="E30" i="17"/>
  <c r="F30" i="17" s="1"/>
  <c r="Q30" i="17" s="1"/>
  <c r="L30" i="17"/>
  <c r="AK30" i="17" s="1"/>
  <c r="H30" i="17"/>
  <c r="J30" i="17" s="1"/>
  <c r="Y30" i="17" s="1"/>
  <c r="D30" i="1"/>
  <c r="G30" i="1" s="1"/>
  <c r="I30" i="1" s="1"/>
  <c r="S30" i="1" s="1"/>
  <c r="D43" i="1"/>
  <c r="D43" i="17"/>
  <c r="D33" i="17"/>
  <c r="D33" i="1"/>
  <c r="D34" i="1"/>
  <c r="D34" i="17"/>
  <c r="D35" i="1"/>
  <c r="D35" i="17"/>
  <c r="D31" i="17"/>
  <c r="D31" i="1"/>
  <c r="D44" i="17"/>
  <c r="D44" i="1"/>
  <c r="D38" i="1"/>
  <c r="D38" i="17"/>
  <c r="D41" i="1"/>
  <c r="D41" i="17"/>
  <c r="D37" i="1"/>
  <c r="D37" i="17"/>
  <c r="D36" i="1"/>
  <c r="D36" i="17"/>
  <c r="D42" i="1"/>
  <c r="D42" i="17"/>
  <c r="D32" i="1"/>
  <c r="D32" i="17"/>
  <c r="D39" i="1"/>
  <c r="D39" i="17"/>
  <c r="D40" i="1"/>
  <c r="D40" i="17"/>
  <c r="H26" i="1"/>
  <c r="J26" i="1" s="1"/>
  <c r="Y26" i="1" s="1"/>
  <c r="L28" i="1"/>
  <c r="AK28" i="1" s="1"/>
  <c r="L26" i="1"/>
  <c r="AK26" i="1" s="1"/>
  <c r="L25" i="1"/>
  <c r="AK25" i="1" s="1"/>
  <c r="G26" i="1"/>
  <c r="I26" i="1" s="1"/>
  <c r="S26" i="1" s="1"/>
  <c r="K26" i="1"/>
  <c r="AI26" i="1" s="1"/>
  <c r="H28" i="1"/>
  <c r="J28" i="1" s="1"/>
  <c r="Y28" i="1" s="1"/>
  <c r="K28" i="1"/>
  <c r="AI28" i="1" s="1"/>
  <c r="G28" i="1"/>
  <c r="I28" i="1" s="1"/>
  <c r="S28" i="1" s="1"/>
  <c r="G24" i="1"/>
  <c r="I24" i="1" s="1"/>
  <c r="S24" i="1" s="1"/>
  <c r="L24" i="1"/>
  <c r="AK24" i="1" s="1"/>
  <c r="E24" i="1"/>
  <c r="F24" i="1" s="1"/>
  <c r="Q24" i="1" s="1"/>
  <c r="H24" i="1"/>
  <c r="J24" i="1" s="1"/>
  <c r="Y24" i="1" s="1"/>
  <c r="K28" i="17"/>
  <c r="AI28" i="17" s="1"/>
  <c r="L28" i="17"/>
  <c r="AK28" i="17" s="1"/>
  <c r="E28" i="17"/>
  <c r="F28" i="17" s="1"/>
  <c r="Q28" i="17" s="1"/>
  <c r="G28" i="17"/>
  <c r="I28" i="17" s="1"/>
  <c r="S28" i="17" s="1"/>
  <c r="H28" i="17"/>
  <c r="J28" i="17" s="1"/>
  <c r="Y28" i="17" s="1"/>
  <c r="H26" i="17"/>
  <c r="J26" i="17" s="1"/>
  <c r="Y26" i="17" s="1"/>
  <c r="G26" i="17"/>
  <c r="I26" i="17" s="1"/>
  <c r="S26" i="17" s="1"/>
  <c r="L26" i="17"/>
  <c r="AK26" i="17" s="1"/>
  <c r="K26" i="17"/>
  <c r="AI26" i="17" s="1"/>
  <c r="E26" i="17"/>
  <c r="F26" i="17" s="1"/>
  <c r="Q26" i="17" s="1"/>
  <c r="L27" i="17"/>
  <c r="AK27" i="17" s="1"/>
  <c r="G27" i="17"/>
  <c r="I27" i="17" s="1"/>
  <c r="S27" i="17" s="1"/>
  <c r="K27" i="17"/>
  <c r="AI27" i="17" s="1"/>
  <c r="E27" i="17"/>
  <c r="F27" i="17" s="1"/>
  <c r="Q27" i="17" s="1"/>
  <c r="H27" i="17"/>
  <c r="J27" i="17" s="1"/>
  <c r="Y27" i="17" s="1"/>
  <c r="H29" i="17"/>
  <c r="J29" i="17" s="1"/>
  <c r="Y29" i="17" s="1"/>
  <c r="G29" i="17"/>
  <c r="I29" i="17" s="1"/>
  <c r="S29" i="17" s="1"/>
  <c r="L29" i="17"/>
  <c r="AK29" i="17" s="1"/>
  <c r="K29" i="17"/>
  <c r="AI29" i="17" s="1"/>
  <c r="E29" i="17"/>
  <c r="F29" i="17" s="1"/>
  <c r="Q29" i="17" s="1"/>
  <c r="E25" i="17"/>
  <c r="F25" i="17" s="1"/>
  <c r="Q25" i="17" s="1"/>
  <c r="H25" i="17"/>
  <c r="J25" i="17" s="1"/>
  <c r="Y25" i="17" s="1"/>
  <c r="G25" i="17"/>
  <c r="I25" i="17" s="1"/>
  <c r="S25" i="17" s="1"/>
  <c r="L25" i="17"/>
  <c r="AK25" i="17" s="1"/>
  <c r="K25" i="17"/>
  <c r="AI25" i="17" s="1"/>
  <c r="D20" i="1"/>
  <c r="E20" i="1" s="1"/>
  <c r="F20" i="1" s="1"/>
  <c r="Q20" i="1" s="1"/>
  <c r="D29" i="1"/>
  <c r="K21" i="1"/>
  <c r="AI21" i="1" s="1"/>
  <c r="E21" i="1"/>
  <c r="F21" i="1" s="1"/>
  <c r="Q21" i="1" s="1"/>
  <c r="D21" i="17"/>
  <c r="H21" i="17" s="1"/>
  <c r="J21" i="17" s="1"/>
  <c r="Y21" i="17" s="1"/>
  <c r="D27" i="1"/>
  <c r="L21" i="1"/>
  <c r="AK21" i="1" s="1"/>
  <c r="G21" i="1"/>
  <c r="I21" i="1" s="1"/>
  <c r="S21" i="1" s="1"/>
  <c r="D20" i="17"/>
  <c r="H20" i="17" s="1"/>
  <c r="J20" i="17" s="1"/>
  <c r="Y20" i="17" s="1"/>
  <c r="D19" i="1"/>
  <c r="L19" i="1" s="1"/>
  <c r="AK19" i="1" s="1"/>
  <c r="D19" i="17"/>
  <c r="K19" i="17" s="1"/>
  <c r="AI19" i="17" s="1"/>
  <c r="K23" i="1" l="1"/>
  <c r="AI23" i="1" s="1"/>
  <c r="L23" i="1"/>
  <c r="AK23" i="1" s="1"/>
  <c r="G23" i="1"/>
  <c r="I23" i="1" s="1"/>
  <c r="S23" i="1" s="1"/>
  <c r="E25" i="1"/>
  <c r="F25" i="1" s="1"/>
  <c r="Q25" i="1" s="1"/>
  <c r="G25" i="1"/>
  <c r="I25" i="1" s="1"/>
  <c r="S25" i="1" s="1"/>
  <c r="H23" i="1"/>
  <c r="J23" i="1" s="1"/>
  <c r="Y23" i="1" s="1"/>
  <c r="H25" i="1"/>
  <c r="J25" i="1" s="1"/>
  <c r="Y25" i="1" s="1"/>
  <c r="H23" i="17"/>
  <c r="J23" i="17" s="1"/>
  <c r="Y23" i="17" s="1"/>
  <c r="L23" i="17"/>
  <c r="AK23" i="17" s="1"/>
  <c r="G23" i="17"/>
  <c r="I23" i="17" s="1"/>
  <c r="S23" i="17" s="1"/>
  <c r="E23" i="17"/>
  <c r="F23" i="17" s="1"/>
  <c r="Q23" i="17" s="1"/>
  <c r="G24" i="17"/>
  <c r="I24" i="17" s="1"/>
  <c r="S24" i="17" s="1"/>
  <c r="K24" i="17"/>
  <c r="AI24" i="17" s="1"/>
  <c r="L24" i="17"/>
  <c r="AK24" i="17" s="1"/>
  <c r="E24" i="17"/>
  <c r="F24" i="17" s="1"/>
  <c r="Q24" i="17" s="1"/>
  <c r="L22" i="17"/>
  <c r="AK22" i="17" s="1"/>
  <c r="E22" i="1"/>
  <c r="F22" i="1" s="1"/>
  <c r="Q22" i="1" s="1"/>
  <c r="G22" i="17"/>
  <c r="I22" i="17" s="1"/>
  <c r="S22" i="17" s="1"/>
  <c r="G22" i="1"/>
  <c r="I22" i="1" s="1"/>
  <c r="S22" i="1" s="1"/>
  <c r="H22" i="1"/>
  <c r="J22" i="1" s="1"/>
  <c r="Y22" i="1" s="1"/>
  <c r="H22" i="17"/>
  <c r="J22" i="17" s="1"/>
  <c r="Y22" i="17" s="1"/>
  <c r="E22" i="17"/>
  <c r="F22" i="17" s="1"/>
  <c r="Q22" i="17" s="1"/>
  <c r="K22" i="1"/>
  <c r="AI22" i="1" s="1"/>
  <c r="E30" i="1"/>
  <c r="F30" i="1" s="1"/>
  <c r="Q30" i="1" s="1"/>
  <c r="K30" i="1"/>
  <c r="AI30" i="1" s="1"/>
  <c r="L30" i="1"/>
  <c r="AK30" i="1" s="1"/>
  <c r="H30" i="1"/>
  <c r="J30" i="1" s="1"/>
  <c r="Y30" i="1" s="1"/>
  <c r="H32" i="17"/>
  <c r="J32" i="17" s="1"/>
  <c r="Y32" i="17" s="1"/>
  <c r="K32" i="17"/>
  <c r="AI32" i="17" s="1"/>
  <c r="E32" i="17"/>
  <c r="F32" i="17" s="1"/>
  <c r="Q32" i="17" s="1"/>
  <c r="L32" i="17"/>
  <c r="AK32" i="17" s="1"/>
  <c r="G32" i="17"/>
  <c r="I32" i="17" s="1"/>
  <c r="S32" i="17" s="1"/>
  <c r="E41" i="17"/>
  <c r="F41" i="17" s="1"/>
  <c r="Q41" i="17" s="1"/>
  <c r="L41" i="17"/>
  <c r="AK41" i="17" s="1"/>
  <c r="G41" i="17"/>
  <c r="I41" i="17" s="1"/>
  <c r="S41" i="17" s="1"/>
  <c r="K41" i="17"/>
  <c r="AI41" i="17" s="1"/>
  <c r="H41" i="17"/>
  <c r="J41" i="17" s="1"/>
  <c r="Y41" i="17" s="1"/>
  <c r="L35" i="17"/>
  <c r="AK35" i="17" s="1"/>
  <c r="H35" i="17"/>
  <c r="J35" i="17" s="1"/>
  <c r="Y35" i="17" s="1"/>
  <c r="G35" i="17"/>
  <c r="I35" i="17" s="1"/>
  <c r="S35" i="17" s="1"/>
  <c r="K35" i="17"/>
  <c r="AI35" i="17" s="1"/>
  <c r="E35" i="17"/>
  <c r="F35" i="17" s="1"/>
  <c r="Q35" i="17" s="1"/>
  <c r="L32" i="1"/>
  <c r="AK32" i="1" s="1"/>
  <c r="E32" i="1"/>
  <c r="F32" i="1" s="1"/>
  <c r="Q32" i="1" s="1"/>
  <c r="H32" i="1"/>
  <c r="J32" i="1" s="1"/>
  <c r="Y32" i="1" s="1"/>
  <c r="G32" i="1"/>
  <c r="I32" i="1" s="1"/>
  <c r="S32" i="1" s="1"/>
  <c r="K32" i="1"/>
  <c r="AI32" i="1" s="1"/>
  <c r="E41" i="1"/>
  <c r="F41" i="1" s="1"/>
  <c r="Q41" i="1" s="1"/>
  <c r="H41" i="1"/>
  <c r="J41" i="1" s="1"/>
  <c r="Y41" i="1" s="1"/>
  <c r="L41" i="1"/>
  <c r="AK41" i="1" s="1"/>
  <c r="G41" i="1"/>
  <c r="I41" i="1" s="1"/>
  <c r="S41" i="1" s="1"/>
  <c r="K41" i="1"/>
  <c r="AI41" i="1" s="1"/>
  <c r="E35" i="1"/>
  <c r="F35" i="1" s="1"/>
  <c r="Q35" i="1" s="1"/>
  <c r="H35" i="1"/>
  <c r="J35" i="1" s="1"/>
  <c r="Y35" i="1" s="1"/>
  <c r="L35" i="1"/>
  <c r="AK35" i="1" s="1"/>
  <c r="G35" i="1"/>
  <c r="I35" i="1" s="1"/>
  <c r="S35" i="1" s="1"/>
  <c r="K35" i="1"/>
  <c r="AI35" i="1" s="1"/>
  <c r="G42" i="17"/>
  <c r="I42" i="17" s="1"/>
  <c r="S42" i="17" s="1"/>
  <c r="E42" i="17"/>
  <c r="F42" i="17" s="1"/>
  <c r="Q42" i="17" s="1"/>
  <c r="L42" i="17"/>
  <c r="AK42" i="17" s="1"/>
  <c r="K42" i="17"/>
  <c r="AI42" i="17" s="1"/>
  <c r="H42" i="17"/>
  <c r="J42" i="17" s="1"/>
  <c r="Y42" i="17" s="1"/>
  <c r="G38" i="17"/>
  <c r="I38" i="17" s="1"/>
  <c r="S38" i="17" s="1"/>
  <c r="E38" i="17"/>
  <c r="F38" i="17" s="1"/>
  <c r="Q38" i="17" s="1"/>
  <c r="K38" i="17"/>
  <c r="AI38" i="17" s="1"/>
  <c r="H38" i="17"/>
  <c r="J38" i="17" s="1"/>
  <c r="Y38" i="17" s="1"/>
  <c r="L38" i="17"/>
  <c r="AK38" i="17" s="1"/>
  <c r="L34" i="17"/>
  <c r="AK34" i="17" s="1"/>
  <c r="G34" i="17"/>
  <c r="I34" i="17" s="1"/>
  <c r="S34" i="17" s="1"/>
  <c r="H34" i="17"/>
  <c r="J34" i="17" s="1"/>
  <c r="Y34" i="17" s="1"/>
  <c r="K34" i="17"/>
  <c r="AI34" i="17" s="1"/>
  <c r="E34" i="17"/>
  <c r="F34" i="17" s="1"/>
  <c r="Q34" i="17" s="1"/>
  <c r="K42" i="1"/>
  <c r="AI42" i="1" s="1"/>
  <c r="L42" i="1"/>
  <c r="AK42" i="1" s="1"/>
  <c r="E42" i="1"/>
  <c r="F42" i="1" s="1"/>
  <c r="Q42" i="1" s="1"/>
  <c r="H42" i="1"/>
  <c r="J42" i="1" s="1"/>
  <c r="Y42" i="1" s="1"/>
  <c r="G42" i="1"/>
  <c r="I42" i="1" s="1"/>
  <c r="S42" i="1" s="1"/>
  <c r="K38" i="1"/>
  <c r="AI38" i="1" s="1"/>
  <c r="H38" i="1"/>
  <c r="J38" i="1" s="1"/>
  <c r="Y38" i="1" s="1"/>
  <c r="G38" i="1"/>
  <c r="I38" i="1" s="1"/>
  <c r="S38" i="1" s="1"/>
  <c r="E38" i="1"/>
  <c r="F38" i="1" s="1"/>
  <c r="Q38" i="1" s="1"/>
  <c r="L38" i="1"/>
  <c r="AK38" i="1" s="1"/>
  <c r="L34" i="1"/>
  <c r="AK34" i="1" s="1"/>
  <c r="H34" i="1"/>
  <c r="J34" i="1" s="1"/>
  <c r="Y34" i="1" s="1"/>
  <c r="K34" i="1"/>
  <c r="AI34" i="1" s="1"/>
  <c r="G34" i="1"/>
  <c r="I34" i="1" s="1"/>
  <c r="S34" i="1" s="1"/>
  <c r="E34" i="1"/>
  <c r="F34" i="1" s="1"/>
  <c r="Q34" i="1" s="1"/>
  <c r="G40" i="17"/>
  <c r="I40" i="17" s="1"/>
  <c r="S40" i="17" s="1"/>
  <c r="K40" i="17"/>
  <c r="AI40" i="17" s="1"/>
  <c r="E40" i="17"/>
  <c r="F40" i="17" s="1"/>
  <c r="Q40" i="17" s="1"/>
  <c r="L40" i="17"/>
  <c r="AK40" i="17" s="1"/>
  <c r="H40" i="17"/>
  <c r="J40" i="17" s="1"/>
  <c r="Y40" i="17" s="1"/>
  <c r="L36" i="17"/>
  <c r="AK36" i="17" s="1"/>
  <c r="H36" i="17"/>
  <c r="J36" i="17" s="1"/>
  <c r="Y36" i="17" s="1"/>
  <c r="E36" i="17"/>
  <c r="F36" i="17" s="1"/>
  <c r="Q36" i="17" s="1"/>
  <c r="G36" i="17"/>
  <c r="I36" i="17" s="1"/>
  <c r="S36" i="17" s="1"/>
  <c r="K36" i="17"/>
  <c r="AI36" i="17" s="1"/>
  <c r="K44" i="1"/>
  <c r="AI44" i="1" s="1"/>
  <c r="E44" i="1"/>
  <c r="F44" i="1" s="1"/>
  <c r="Q44" i="1" s="1"/>
  <c r="L44" i="1"/>
  <c r="AK44" i="1" s="1"/>
  <c r="H44" i="1"/>
  <c r="J44" i="1" s="1"/>
  <c r="Y44" i="1" s="1"/>
  <c r="G44" i="1"/>
  <c r="I44" i="1" s="1"/>
  <c r="S44" i="1" s="1"/>
  <c r="K33" i="1"/>
  <c r="AI33" i="1" s="1"/>
  <c r="E33" i="1"/>
  <c r="F33" i="1" s="1"/>
  <c r="Q33" i="1" s="1"/>
  <c r="L33" i="1"/>
  <c r="AK33" i="1" s="1"/>
  <c r="H33" i="1"/>
  <c r="J33" i="1" s="1"/>
  <c r="Y33" i="1" s="1"/>
  <c r="G33" i="1"/>
  <c r="I33" i="1" s="1"/>
  <c r="S33" i="1" s="1"/>
  <c r="K40" i="1"/>
  <c r="AI40" i="1" s="1"/>
  <c r="L40" i="1"/>
  <c r="AK40" i="1" s="1"/>
  <c r="H40" i="1"/>
  <c r="J40" i="1" s="1"/>
  <c r="Y40" i="1" s="1"/>
  <c r="G40" i="1"/>
  <c r="I40" i="1" s="1"/>
  <c r="S40" i="1" s="1"/>
  <c r="E40" i="1"/>
  <c r="F40" i="1" s="1"/>
  <c r="Q40" i="1" s="1"/>
  <c r="H36" i="1"/>
  <c r="J36" i="1" s="1"/>
  <c r="Y36" i="1" s="1"/>
  <c r="E36" i="1"/>
  <c r="F36" i="1" s="1"/>
  <c r="Q36" i="1" s="1"/>
  <c r="K36" i="1"/>
  <c r="AI36" i="1" s="1"/>
  <c r="L36" i="1"/>
  <c r="AK36" i="1" s="1"/>
  <c r="G36" i="1"/>
  <c r="I36" i="1" s="1"/>
  <c r="S36" i="1" s="1"/>
  <c r="L44" i="17"/>
  <c r="AK44" i="17" s="1"/>
  <c r="E44" i="17"/>
  <c r="F44" i="17" s="1"/>
  <c r="Q44" i="17" s="1"/>
  <c r="H44" i="17"/>
  <c r="J44" i="17" s="1"/>
  <c r="Y44" i="17" s="1"/>
  <c r="G44" i="17"/>
  <c r="I44" i="17" s="1"/>
  <c r="S44" i="17" s="1"/>
  <c r="K44" i="17"/>
  <c r="AI44" i="17" s="1"/>
  <c r="E33" i="17"/>
  <c r="F33" i="17" s="1"/>
  <c r="Q33" i="17" s="1"/>
  <c r="G33" i="17"/>
  <c r="I33" i="17" s="1"/>
  <c r="S33" i="17" s="1"/>
  <c r="H33" i="17"/>
  <c r="J33" i="17" s="1"/>
  <c r="Y33" i="17" s="1"/>
  <c r="L33" i="17"/>
  <c r="AK33" i="17" s="1"/>
  <c r="K33" i="17"/>
  <c r="AI33" i="17" s="1"/>
  <c r="L39" i="17"/>
  <c r="AK39" i="17" s="1"/>
  <c r="G39" i="17"/>
  <c r="I39" i="17" s="1"/>
  <c r="S39" i="17" s="1"/>
  <c r="H39" i="17"/>
  <c r="J39" i="17" s="1"/>
  <c r="Y39" i="17" s="1"/>
  <c r="K39" i="17"/>
  <c r="AI39" i="17" s="1"/>
  <c r="E39" i="17"/>
  <c r="F39" i="17" s="1"/>
  <c r="Q39" i="17" s="1"/>
  <c r="G37" i="17"/>
  <c r="I37" i="17" s="1"/>
  <c r="S37" i="17" s="1"/>
  <c r="K37" i="17"/>
  <c r="AI37" i="17" s="1"/>
  <c r="H37" i="17"/>
  <c r="J37" i="17" s="1"/>
  <c r="Y37" i="17" s="1"/>
  <c r="E37" i="17"/>
  <c r="F37" i="17" s="1"/>
  <c r="Q37" i="17" s="1"/>
  <c r="L37" i="17"/>
  <c r="AK37" i="17" s="1"/>
  <c r="E31" i="1"/>
  <c r="F31" i="1" s="1"/>
  <c r="Q31" i="1" s="1"/>
  <c r="H31" i="1"/>
  <c r="J31" i="1" s="1"/>
  <c r="Y31" i="1" s="1"/>
  <c r="G31" i="1"/>
  <c r="I31" i="1" s="1"/>
  <c r="S31" i="1" s="1"/>
  <c r="K31" i="1"/>
  <c r="AI31" i="1" s="1"/>
  <c r="L31" i="1"/>
  <c r="AK31" i="1" s="1"/>
  <c r="G43" i="17"/>
  <c r="I43" i="17" s="1"/>
  <c r="S43" i="17" s="1"/>
  <c r="E43" i="17"/>
  <c r="F43" i="17" s="1"/>
  <c r="Q43" i="17" s="1"/>
  <c r="H43" i="17"/>
  <c r="J43" i="17" s="1"/>
  <c r="Y43" i="17" s="1"/>
  <c r="L43" i="17"/>
  <c r="AK43" i="17" s="1"/>
  <c r="K43" i="17"/>
  <c r="AI43" i="17" s="1"/>
  <c r="H39" i="1"/>
  <c r="J39" i="1" s="1"/>
  <c r="Y39" i="1" s="1"/>
  <c r="L39" i="1"/>
  <c r="AK39" i="1" s="1"/>
  <c r="G39" i="1"/>
  <c r="I39" i="1" s="1"/>
  <c r="S39" i="1" s="1"/>
  <c r="K39" i="1"/>
  <c r="AI39" i="1" s="1"/>
  <c r="E39" i="1"/>
  <c r="F39" i="1" s="1"/>
  <c r="Q39" i="1" s="1"/>
  <c r="L37" i="1"/>
  <c r="AK37" i="1" s="1"/>
  <c r="H37" i="1"/>
  <c r="J37" i="1" s="1"/>
  <c r="Y37" i="1" s="1"/>
  <c r="E37" i="1"/>
  <c r="F37" i="1" s="1"/>
  <c r="Q37" i="1" s="1"/>
  <c r="K37" i="1"/>
  <c r="AI37" i="1" s="1"/>
  <c r="G37" i="1"/>
  <c r="I37" i="1" s="1"/>
  <c r="S37" i="1" s="1"/>
  <c r="G31" i="17"/>
  <c r="I31" i="17" s="1"/>
  <c r="S31" i="17" s="1"/>
  <c r="L31" i="17"/>
  <c r="AK31" i="17" s="1"/>
  <c r="K31" i="17"/>
  <c r="AI31" i="17" s="1"/>
  <c r="H31" i="17"/>
  <c r="J31" i="17" s="1"/>
  <c r="Y31" i="17" s="1"/>
  <c r="E31" i="17"/>
  <c r="F31" i="17" s="1"/>
  <c r="Q31" i="17" s="1"/>
  <c r="E43" i="1"/>
  <c r="F43" i="1" s="1"/>
  <c r="Q43" i="1" s="1"/>
  <c r="K43" i="1"/>
  <c r="AI43" i="1" s="1"/>
  <c r="H43" i="1"/>
  <c r="J43" i="1" s="1"/>
  <c r="Y43" i="1" s="1"/>
  <c r="L43" i="1"/>
  <c r="AK43" i="1" s="1"/>
  <c r="G43" i="1"/>
  <c r="I43" i="1" s="1"/>
  <c r="S43" i="1" s="1"/>
  <c r="K21" i="17"/>
  <c r="AI21" i="17" s="1"/>
  <c r="E21" i="17"/>
  <c r="F21" i="17" s="1"/>
  <c r="Q21" i="17" s="1"/>
  <c r="G21" i="17"/>
  <c r="I21" i="17" s="1"/>
  <c r="S21" i="17" s="1"/>
  <c r="L21" i="17"/>
  <c r="AK21" i="17" s="1"/>
  <c r="L29" i="1"/>
  <c r="AK29" i="1" s="1"/>
  <c r="G29" i="1"/>
  <c r="I29" i="1" s="1"/>
  <c r="S29" i="1" s="1"/>
  <c r="E29" i="1"/>
  <c r="F29" i="1" s="1"/>
  <c r="Q29" i="1" s="1"/>
  <c r="H29" i="1"/>
  <c r="J29" i="1" s="1"/>
  <c r="Y29" i="1" s="1"/>
  <c r="K29" i="1"/>
  <c r="AI29" i="1" s="1"/>
  <c r="K20" i="1"/>
  <c r="AI20" i="1" s="1"/>
  <c r="L20" i="1"/>
  <c r="AK20" i="1" s="1"/>
  <c r="H27" i="1"/>
  <c r="J27" i="1" s="1"/>
  <c r="Y27" i="1" s="1"/>
  <c r="E27" i="1"/>
  <c r="F27" i="1" s="1"/>
  <c r="Q27" i="1" s="1"/>
  <c r="K27" i="1"/>
  <c r="AI27" i="1" s="1"/>
  <c r="G27" i="1"/>
  <c r="I27" i="1" s="1"/>
  <c r="S27" i="1" s="1"/>
  <c r="L27" i="1"/>
  <c r="AK27" i="1" s="1"/>
  <c r="G20" i="1"/>
  <c r="I20" i="1" s="1"/>
  <c r="S20" i="1" s="1"/>
  <c r="H20" i="1"/>
  <c r="J20" i="1" s="1"/>
  <c r="Y20" i="1" s="1"/>
  <c r="K20" i="17"/>
  <c r="AI20" i="17" s="1"/>
  <c r="G20" i="17"/>
  <c r="I20" i="17" s="1"/>
  <c r="S20" i="17" s="1"/>
  <c r="B20" i="17"/>
  <c r="B22" i="17" s="1"/>
  <c r="B24" i="17" s="1"/>
  <c r="B26" i="17" s="1"/>
  <c r="B28" i="17" s="1"/>
  <c r="B30" i="17" s="1"/>
  <c r="B32" i="17" s="1"/>
  <c r="B34" i="17" s="1"/>
  <c r="B36" i="17" s="1"/>
  <c r="B38" i="17" s="1"/>
  <c r="B40" i="17" s="1"/>
  <c r="B42" i="17" s="1"/>
  <c r="B44" i="17" s="1"/>
  <c r="B46" i="17" s="1"/>
  <c r="B48" i="17" s="1"/>
  <c r="B50" i="17" s="1"/>
  <c r="B52" i="17" s="1"/>
  <c r="B54" i="17" s="1"/>
  <c r="B56" i="17" s="1"/>
  <c r="B58" i="17" s="1"/>
  <c r="B60" i="17" s="1"/>
  <c r="B62" i="17" s="1"/>
  <c r="B64" i="17" s="1"/>
  <c r="B66" i="17" s="1"/>
  <c r="B68" i="17" s="1"/>
  <c r="E20" i="17"/>
  <c r="F20" i="17" s="1"/>
  <c r="Q20" i="17" s="1"/>
  <c r="L20" i="17"/>
  <c r="AK20" i="17" s="1"/>
  <c r="E19" i="1"/>
  <c r="F19" i="1" s="1"/>
  <c r="Q19" i="1" s="1"/>
  <c r="K19" i="1"/>
  <c r="AI19" i="1" s="1"/>
  <c r="H19" i="1"/>
  <c r="J19" i="1" s="1"/>
  <c r="Y19" i="1" s="1"/>
  <c r="B19" i="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G19" i="1"/>
  <c r="I19" i="1" s="1"/>
  <c r="S19" i="1" s="1"/>
  <c r="H19" i="17"/>
  <c r="J19" i="17" s="1"/>
  <c r="Y19" i="17" s="1"/>
  <c r="E19" i="17"/>
  <c r="F19" i="17" s="1"/>
  <c r="Q19" i="17" s="1"/>
  <c r="L19" i="17"/>
  <c r="AK19" i="17" s="1"/>
  <c r="B19" i="17"/>
  <c r="B21" i="17" s="1"/>
  <c r="B23" i="17" s="1"/>
  <c r="B25" i="17" s="1"/>
  <c r="B27" i="17" s="1"/>
  <c r="B29" i="17" s="1"/>
  <c r="B31" i="17" s="1"/>
  <c r="B33" i="17" s="1"/>
  <c r="B35" i="17" s="1"/>
  <c r="B37" i="17" s="1"/>
  <c r="B39" i="17" s="1"/>
  <c r="B41" i="17" s="1"/>
  <c r="B43" i="17" s="1"/>
  <c r="B45" i="17" s="1"/>
  <c r="B47" i="17" s="1"/>
  <c r="B49" i="17" s="1"/>
  <c r="B51" i="17" s="1"/>
  <c r="B53" i="17" s="1"/>
  <c r="B55" i="17" s="1"/>
  <c r="B57" i="17" s="1"/>
  <c r="B59" i="17" s="1"/>
  <c r="B61" i="17" s="1"/>
  <c r="B63" i="17" s="1"/>
  <c r="B65" i="17" s="1"/>
  <c r="B67" i="17" s="1"/>
  <c r="G19" i="17"/>
  <c r="I19" i="17" s="1"/>
  <c r="S19" i="17" s="1"/>
  <c r="AK16" i="17" l="1"/>
</calcChain>
</file>

<file path=xl/sharedStrings.xml><?xml version="1.0" encoding="utf-8"?>
<sst xmlns="http://schemas.openxmlformats.org/spreadsheetml/2006/main" count="3513" uniqueCount="1019">
  <si>
    <t>ふりがな</t>
    <phoneticPr fontId="6"/>
  </si>
  <si>
    <t>性別</t>
    <rPh sb="0" eb="2">
      <t>セイベツ</t>
    </rPh>
    <phoneticPr fontId="6"/>
  </si>
  <si>
    <t>生年月日</t>
    <rPh sb="0" eb="2">
      <t>セイネン</t>
    </rPh>
    <rPh sb="2" eb="4">
      <t>ガッピ</t>
    </rPh>
    <phoneticPr fontId="6"/>
  </si>
  <si>
    <r>
      <t>本校への転入学を勧める理由</t>
    </r>
    <r>
      <rPr>
        <sz val="9"/>
        <rFont val="ＭＳ Ｐ明朝"/>
        <family val="1"/>
        <charset val="128"/>
      </rPr>
      <t>(具体的に)</t>
    </r>
    <rPh sb="0" eb="2">
      <t>ホンコウ</t>
    </rPh>
    <rPh sb="4" eb="7">
      <t>テンニュウガク</t>
    </rPh>
    <rPh sb="8" eb="9">
      <t>スス</t>
    </rPh>
    <rPh sb="11" eb="13">
      <t>リユウ</t>
    </rPh>
    <rPh sb="14" eb="17">
      <t>グタイテキ</t>
    </rPh>
    <phoneticPr fontId="6"/>
  </si>
  <si>
    <t>(編入学の場合は記入不要)</t>
    <rPh sb="1" eb="4">
      <t>ヘンニュウガク</t>
    </rPh>
    <rPh sb="5" eb="7">
      <t>バアイ</t>
    </rPh>
    <rPh sb="8" eb="10">
      <t>キニュウ</t>
    </rPh>
    <rPh sb="10" eb="12">
      <t>フヨウ</t>
    </rPh>
    <phoneticPr fontId="6"/>
  </si>
  <si>
    <t>この「成績・単位修得証明書」の記載事項は事実と相違ありません。</t>
    <rPh sb="3" eb="5">
      <t>セイセキ</t>
    </rPh>
    <rPh sb="6" eb="8">
      <t>タンイ</t>
    </rPh>
    <rPh sb="8" eb="10">
      <t>シュウトク</t>
    </rPh>
    <rPh sb="10" eb="13">
      <t>ショウメイショ</t>
    </rPh>
    <rPh sb="15" eb="17">
      <t>キサイ</t>
    </rPh>
    <rPh sb="17" eb="19">
      <t>ジコウ</t>
    </rPh>
    <rPh sb="20" eb="22">
      <t>ジジツ</t>
    </rPh>
    <rPh sb="23" eb="25">
      <t>ソウイ</t>
    </rPh>
    <phoneticPr fontId="6"/>
  </si>
  <si>
    <t>学校名</t>
    <rPh sb="0" eb="3">
      <t>ガッコウメイ</t>
    </rPh>
    <phoneticPr fontId="6"/>
  </si>
  <si>
    <t>所在地</t>
    <rPh sb="0" eb="3">
      <t>ショザイチ</t>
    </rPh>
    <phoneticPr fontId="6"/>
  </si>
  <si>
    <t>〒</t>
    <phoneticPr fontId="6"/>
  </si>
  <si>
    <t>電話</t>
    <rPh sb="0" eb="2">
      <t>デンワ</t>
    </rPh>
    <phoneticPr fontId="6"/>
  </si>
  <si>
    <t>校長名</t>
    <rPh sb="0" eb="3">
      <t>コウチョウメイ</t>
    </rPh>
    <phoneticPr fontId="6"/>
  </si>
  <si>
    <t>印</t>
    <rPh sb="0" eb="1">
      <t>イン</t>
    </rPh>
    <phoneticPr fontId="6"/>
  </si>
  <si>
    <t>記載者名</t>
    <rPh sb="0" eb="3">
      <t>キサイシャ</t>
    </rPh>
    <rPh sb="3" eb="4">
      <t>メイ</t>
    </rPh>
    <phoneticPr fontId="6"/>
  </si>
  <si>
    <t>年</t>
    <rPh sb="0" eb="1">
      <t>ネン</t>
    </rPh>
    <phoneticPr fontId="5"/>
  </si>
  <si>
    <t>月</t>
    <rPh sb="0" eb="1">
      <t>ツキ</t>
    </rPh>
    <phoneticPr fontId="5"/>
  </si>
  <si>
    <t>日</t>
    <rPh sb="0" eb="1">
      <t>ヒ</t>
    </rPh>
    <phoneticPr fontId="5"/>
  </si>
  <si>
    <t>学籍の記録</t>
    <rPh sb="0" eb="2">
      <t>ガクセキ</t>
    </rPh>
    <rPh sb="3" eb="5">
      <t>キロク</t>
    </rPh>
    <phoneticPr fontId="5"/>
  </si>
  <si>
    <t>出席の記録</t>
    <rPh sb="0" eb="2">
      <t>シュッセキ</t>
    </rPh>
    <rPh sb="3" eb="5">
      <t>キロク</t>
    </rPh>
    <phoneticPr fontId="5"/>
  </si>
  <si>
    <t>欠席の主な理由</t>
    <rPh sb="0" eb="2">
      <t>ケッセキ</t>
    </rPh>
    <rPh sb="3" eb="4">
      <t>オモ</t>
    </rPh>
    <rPh sb="5" eb="7">
      <t>リユウ</t>
    </rPh>
    <phoneticPr fontId="5"/>
  </si>
  <si>
    <t>Ｆ</t>
    <phoneticPr fontId="5"/>
  </si>
  <si>
    <t>受験番号</t>
    <rPh sb="0" eb="4">
      <t>ジュケンバンゴウ</t>
    </rPh>
    <phoneticPr fontId="5"/>
  </si>
  <si>
    <t>大阪府立桃谷高等学校 通信制の課程</t>
    <rPh sb="0" eb="10">
      <t>オオサカフリツモモダニコウトウガッコウ</t>
    </rPh>
    <rPh sb="11" eb="14">
      <t>ツウシンセイ</t>
    </rPh>
    <rPh sb="15" eb="17">
      <t>カテイ</t>
    </rPh>
    <phoneticPr fontId="5"/>
  </si>
  <si>
    <t>各教科・科目の学習の記録</t>
    <rPh sb="0" eb="3">
      <t>カクキョウカ</t>
    </rPh>
    <rPh sb="4" eb="6">
      <t>カモク</t>
    </rPh>
    <rPh sb="7" eb="9">
      <t>ガクシュウ</t>
    </rPh>
    <rPh sb="10" eb="12">
      <t>キロク</t>
    </rPh>
    <phoneticPr fontId="5"/>
  </si>
  <si>
    <t>年度</t>
    <rPh sb="0" eb="2">
      <t>ネンド</t>
    </rPh>
    <phoneticPr fontId="5"/>
  </si>
  <si>
    <t>教科</t>
    <rPh sb="0" eb="2">
      <t>キョウカ</t>
    </rPh>
    <phoneticPr fontId="5"/>
  </si>
  <si>
    <t>科目</t>
    <rPh sb="0" eb="2">
      <t>カモク</t>
    </rPh>
    <phoneticPr fontId="5"/>
  </si>
  <si>
    <t>評定</t>
    <rPh sb="0" eb="2">
      <t>ヒョウテイ</t>
    </rPh>
    <phoneticPr fontId="5"/>
  </si>
  <si>
    <t>修得
単位数</t>
    <rPh sb="0" eb="2">
      <t>シュウトク</t>
    </rPh>
    <rPh sb="3" eb="6">
      <t>タンイスウ</t>
    </rPh>
    <phoneticPr fontId="5"/>
  </si>
  <si>
    <t>名前</t>
    <rPh sb="0" eb="2">
      <t>ナマエ</t>
    </rPh>
    <phoneticPr fontId="5"/>
  </si>
  <si>
    <t>性別</t>
    <rPh sb="0" eb="2">
      <t>セイベツ</t>
    </rPh>
    <phoneticPr fontId="5"/>
  </si>
  <si>
    <t>歴</t>
    <rPh sb="0" eb="1">
      <t>レキ</t>
    </rPh>
    <phoneticPr fontId="5"/>
  </si>
  <si>
    <t>旧姓</t>
    <rPh sb="0" eb="2">
      <t>キュウセイ</t>
    </rPh>
    <phoneticPr fontId="5"/>
  </si>
  <si>
    <t>誕生日</t>
    <rPh sb="0" eb="3">
      <t>タンジョウビ</t>
    </rPh>
    <phoneticPr fontId="5"/>
  </si>
  <si>
    <t>名</t>
    <rPh sb="0" eb="1">
      <t>メイ</t>
    </rPh>
    <phoneticPr fontId="5"/>
  </si>
  <si>
    <t>基礎情報</t>
    <rPh sb="0" eb="4">
      <t>キソジョウホウ</t>
    </rPh>
    <phoneticPr fontId="5"/>
  </si>
  <si>
    <t>学校名</t>
    <rPh sb="0" eb="3">
      <t>ガッコウメイ</t>
    </rPh>
    <phoneticPr fontId="5"/>
  </si>
  <si>
    <t>立</t>
    <rPh sb="0" eb="1">
      <t>リツ</t>
    </rPh>
    <phoneticPr fontId="5"/>
  </si>
  <si>
    <t>課程</t>
    <rPh sb="0" eb="2">
      <t>カテイ</t>
    </rPh>
    <phoneticPr fontId="5"/>
  </si>
  <si>
    <t>学科</t>
    <rPh sb="0" eb="2">
      <t>ガッカ</t>
    </rPh>
    <phoneticPr fontId="5"/>
  </si>
  <si>
    <t>出学籍</t>
    <rPh sb="0" eb="3">
      <t>シュツガクセキ</t>
    </rPh>
    <phoneticPr fontId="5"/>
  </si>
  <si>
    <t>種別</t>
    <rPh sb="0" eb="2">
      <t>シュベツ</t>
    </rPh>
    <phoneticPr fontId="5"/>
  </si>
  <si>
    <t>西暦年</t>
    <rPh sb="0" eb="2">
      <t>セイレキ</t>
    </rPh>
    <rPh sb="2" eb="3">
      <t>ネン</t>
    </rPh>
    <phoneticPr fontId="5"/>
  </si>
  <si>
    <t>入学籍</t>
    <rPh sb="0" eb="3">
      <t>ニュウガクセキ</t>
    </rPh>
    <phoneticPr fontId="5"/>
  </si>
  <si>
    <t>学部等</t>
    <rPh sb="0" eb="2">
      <t>ガクブ</t>
    </rPh>
    <rPh sb="2" eb="3">
      <t>トウ</t>
    </rPh>
    <phoneticPr fontId="5"/>
  </si>
  <si>
    <t>名　前</t>
    <rPh sb="0" eb="1">
      <t>ナ</t>
    </rPh>
    <rPh sb="2" eb="3">
      <t>マエ</t>
    </rPh>
    <phoneticPr fontId="6"/>
  </si>
  <si>
    <t>学
年</t>
    <rPh sb="0" eb="1">
      <t>ガク</t>
    </rPh>
    <rPh sb="2" eb="3">
      <t>ネン</t>
    </rPh>
    <phoneticPr fontId="5"/>
  </si>
  <si>
    <t>出席
日数</t>
    <rPh sb="0" eb="2">
      <t>シュッセキ</t>
    </rPh>
    <rPh sb="3" eb="5">
      <t>ニッスウ</t>
    </rPh>
    <phoneticPr fontId="5"/>
  </si>
  <si>
    <t>出入</t>
    <rPh sb="0" eb="1">
      <t>シュツ</t>
    </rPh>
    <rPh sb="1" eb="2">
      <t>ニュウ</t>
    </rPh>
    <phoneticPr fontId="5"/>
  </si>
  <si>
    <t>出席す
べき日数</t>
    <rPh sb="0" eb="2">
      <t>シュッセキ</t>
    </rPh>
    <rPh sb="6" eb="8">
      <t>ニッスウ</t>
    </rPh>
    <phoneticPr fontId="5"/>
  </si>
  <si>
    <t>欠席の主な理由</t>
    <phoneticPr fontId="5"/>
  </si>
  <si>
    <t>学校/在籍年度</t>
    <rPh sb="0" eb="2">
      <t>ガッコウ</t>
    </rPh>
    <rPh sb="3" eb="7">
      <t>ザイセキネンド</t>
    </rPh>
    <phoneticPr fontId="5"/>
  </si>
  <si>
    <t>A</t>
    <phoneticPr fontId="5"/>
  </si>
  <si>
    <t>A</t>
    <phoneticPr fontId="5"/>
  </si>
  <si>
    <t>B</t>
    <phoneticPr fontId="5"/>
  </si>
  <si>
    <t>C</t>
    <phoneticPr fontId="5"/>
  </si>
  <si>
    <t>D</t>
    <phoneticPr fontId="5"/>
  </si>
  <si>
    <t>E</t>
    <phoneticPr fontId="5"/>
  </si>
  <si>
    <t>国語</t>
  </si>
  <si>
    <t>現代の国語</t>
  </si>
  <si>
    <t>言語文化</t>
  </si>
  <si>
    <t>論理国語</t>
  </si>
  <si>
    <t>文学国語</t>
  </si>
  <si>
    <t>国語表現</t>
  </si>
  <si>
    <t>古典探究</t>
  </si>
  <si>
    <t>地理総合</t>
  </si>
  <si>
    <t>地理探究</t>
  </si>
  <si>
    <t>歴史総合</t>
  </si>
  <si>
    <t>公民</t>
  </si>
  <si>
    <t>公共</t>
  </si>
  <si>
    <t>倫理</t>
  </si>
  <si>
    <t>政治・経済</t>
  </si>
  <si>
    <t>数学</t>
  </si>
  <si>
    <t>数学Ⅰ</t>
  </si>
  <si>
    <t>数学Ⅱ</t>
  </si>
  <si>
    <t>数学Ⅲ</t>
  </si>
  <si>
    <t>数学Ａ</t>
  </si>
  <si>
    <t>数学Ｂ</t>
  </si>
  <si>
    <t>数学Ｃ</t>
  </si>
  <si>
    <t>理科</t>
  </si>
  <si>
    <t>科学と人間生活</t>
  </si>
  <si>
    <t>物理基礎</t>
  </si>
  <si>
    <t>物理</t>
  </si>
  <si>
    <t>化学基礎</t>
  </si>
  <si>
    <t>化学</t>
  </si>
  <si>
    <t>生物基礎</t>
  </si>
  <si>
    <t>生物</t>
  </si>
  <si>
    <t>地学基礎</t>
  </si>
  <si>
    <t>地学</t>
  </si>
  <si>
    <t>体育</t>
  </si>
  <si>
    <t>保健</t>
  </si>
  <si>
    <t>芸術</t>
  </si>
  <si>
    <t>音楽Ⅰ</t>
  </si>
  <si>
    <t>音楽Ⅱ</t>
  </si>
  <si>
    <t>音楽Ⅲ</t>
  </si>
  <si>
    <t>美術Ⅰ</t>
  </si>
  <si>
    <t>美術Ⅱ</t>
  </si>
  <si>
    <t>美術Ⅲ</t>
  </si>
  <si>
    <t>工芸Ⅰ</t>
  </si>
  <si>
    <t>工芸Ⅱ</t>
  </si>
  <si>
    <t>工芸Ⅲ</t>
  </si>
  <si>
    <t>書道Ⅰ</t>
  </si>
  <si>
    <t>書道Ⅱ</t>
  </si>
  <si>
    <t>書道Ⅲ</t>
  </si>
  <si>
    <t>家庭</t>
  </si>
  <si>
    <t>家庭基礎</t>
  </si>
  <si>
    <t>家庭総合</t>
  </si>
  <si>
    <t>情報</t>
  </si>
  <si>
    <t>情報Ⅰ</t>
  </si>
  <si>
    <t>情報Ⅱ</t>
  </si>
  <si>
    <t>理数</t>
  </si>
  <si>
    <t>理数探究基礎</t>
  </si>
  <si>
    <t>理数探究</t>
  </si>
  <si>
    <t>総合的な探究の時間</t>
  </si>
  <si>
    <t>農業</t>
  </si>
  <si>
    <t>農業と環境</t>
  </si>
  <si>
    <t>課題研究</t>
  </si>
  <si>
    <t>総合実習</t>
  </si>
  <si>
    <t>農業と情報</t>
  </si>
  <si>
    <t>作物</t>
  </si>
  <si>
    <t>野菜</t>
  </si>
  <si>
    <t>果樹</t>
  </si>
  <si>
    <t>草花</t>
  </si>
  <si>
    <t>畜産</t>
  </si>
  <si>
    <t>栽培と環境</t>
  </si>
  <si>
    <t>飼育と環境</t>
  </si>
  <si>
    <t>農業経営</t>
  </si>
  <si>
    <t>農業機械</t>
  </si>
  <si>
    <t>植物バイオテクノロジー</t>
  </si>
  <si>
    <t>食品製造</t>
  </si>
  <si>
    <t>食品化学</t>
  </si>
  <si>
    <t>食品微生物</t>
  </si>
  <si>
    <t>食品流通</t>
  </si>
  <si>
    <t>森林科学</t>
  </si>
  <si>
    <t>森林経営</t>
  </si>
  <si>
    <t>林産物利用</t>
  </si>
  <si>
    <t>農業土木設計</t>
  </si>
  <si>
    <t>農業土木施工</t>
  </si>
  <si>
    <t>水循環</t>
  </si>
  <si>
    <t>造園計画</t>
  </si>
  <si>
    <t>造園施工管理</t>
  </si>
  <si>
    <t>造園植栽</t>
  </si>
  <si>
    <t>測量</t>
  </si>
  <si>
    <t>生物活用</t>
  </si>
  <si>
    <t>地域資源活用</t>
  </si>
  <si>
    <t>工業</t>
  </si>
  <si>
    <t>工業技術基礎</t>
  </si>
  <si>
    <t>実習</t>
  </si>
  <si>
    <t>製図</t>
  </si>
  <si>
    <t>工業情報数理</t>
  </si>
  <si>
    <t>工業材料技術</t>
  </si>
  <si>
    <t>工業管理技術</t>
  </si>
  <si>
    <t>機械工作</t>
  </si>
  <si>
    <t>機械設計</t>
  </si>
  <si>
    <t>原動機</t>
  </si>
  <si>
    <t>電子機械</t>
  </si>
  <si>
    <t>生産技術</t>
  </si>
  <si>
    <t>自動車工学</t>
  </si>
  <si>
    <t>自動車整備</t>
  </si>
  <si>
    <t>船舶工学</t>
  </si>
  <si>
    <t>電気回路</t>
  </si>
  <si>
    <t>電気機器</t>
  </si>
  <si>
    <t>電力技術</t>
  </si>
  <si>
    <t>電子技術</t>
  </si>
  <si>
    <t>電子回路</t>
  </si>
  <si>
    <t>電子計測制御</t>
  </si>
  <si>
    <t>通信技術</t>
  </si>
  <si>
    <t>プログラミング技術</t>
  </si>
  <si>
    <t>ハードウェア技術</t>
  </si>
  <si>
    <t>ソフトウェア技術</t>
  </si>
  <si>
    <t>コンピュータシステム技術</t>
  </si>
  <si>
    <t>建築構造</t>
  </si>
  <si>
    <t>建築計画</t>
  </si>
  <si>
    <t>建築構造設計</t>
  </si>
  <si>
    <t>建築施工</t>
  </si>
  <si>
    <t>建築法規</t>
  </si>
  <si>
    <t>設備計画</t>
  </si>
  <si>
    <t>空気調和設備</t>
  </si>
  <si>
    <t>衛生・防災設備</t>
  </si>
  <si>
    <t>土木基盤力学</t>
  </si>
  <si>
    <t>土木構造設計</t>
  </si>
  <si>
    <t>土木施工</t>
  </si>
  <si>
    <t>社会基盤工学</t>
  </si>
  <si>
    <t>工業化学</t>
  </si>
  <si>
    <t>化学工学</t>
  </si>
  <si>
    <t>地球環境化学</t>
  </si>
  <si>
    <t>材料製造技術</t>
  </si>
  <si>
    <t>材料工学</t>
  </si>
  <si>
    <t>材料加工</t>
  </si>
  <si>
    <t>セラミック化学</t>
  </si>
  <si>
    <t>セラミック技術</t>
  </si>
  <si>
    <t>セラミック工業</t>
  </si>
  <si>
    <t>繊維製品</t>
  </si>
  <si>
    <t>繊維・染色技術</t>
  </si>
  <si>
    <t>染織デザイン</t>
  </si>
  <si>
    <t>インテリア計画</t>
  </si>
  <si>
    <t>インテリア装備</t>
  </si>
  <si>
    <t>インテリアエレメント生産</t>
  </si>
  <si>
    <t>デザイン実践</t>
  </si>
  <si>
    <t>デザイン材料</t>
  </si>
  <si>
    <t>デザイン史</t>
  </si>
  <si>
    <t>商業</t>
  </si>
  <si>
    <t>ビジネス基礎</t>
  </si>
  <si>
    <t>総合実践</t>
  </si>
  <si>
    <t>ビジネス・コミュニケーション</t>
  </si>
  <si>
    <t>マーケティング</t>
  </si>
  <si>
    <t>商品開発と流通</t>
  </si>
  <si>
    <t>観光ビジネス</t>
  </si>
  <si>
    <t>ビジネス・マネジメント</t>
  </si>
  <si>
    <t>ビジネス法規</t>
  </si>
  <si>
    <t>簿記</t>
  </si>
  <si>
    <t>財務会計Ⅰ</t>
  </si>
  <si>
    <t>財務会計Ⅱ</t>
  </si>
  <si>
    <t>原価計算</t>
  </si>
  <si>
    <t>管理会計</t>
  </si>
  <si>
    <t>情報処理</t>
  </si>
  <si>
    <t>プログラミング</t>
  </si>
  <si>
    <t>ネットワーク活用</t>
  </si>
  <si>
    <t>水産</t>
  </si>
  <si>
    <t>水産海洋基礎</t>
  </si>
  <si>
    <t>海洋情報技術</t>
  </si>
  <si>
    <t>水産海洋科学</t>
  </si>
  <si>
    <t>漁業</t>
  </si>
  <si>
    <t>航海・計器</t>
  </si>
  <si>
    <t>船舶運用</t>
  </si>
  <si>
    <t>船用機関</t>
  </si>
  <si>
    <t>機械設計工作</t>
  </si>
  <si>
    <t>電気理論</t>
  </si>
  <si>
    <t>移動体通信工学</t>
  </si>
  <si>
    <t>海洋通信技術</t>
  </si>
  <si>
    <t>資源増殖</t>
  </si>
  <si>
    <t>海洋生物</t>
  </si>
  <si>
    <t>海洋環境</t>
  </si>
  <si>
    <t>小型船舶</t>
  </si>
  <si>
    <t>食品管理</t>
  </si>
  <si>
    <t>水産流通</t>
  </si>
  <si>
    <t>ダイビング</t>
  </si>
  <si>
    <t>マリンスポーツ</t>
  </si>
  <si>
    <t>生活産業基礎</t>
  </si>
  <si>
    <t>生活産業情報</t>
  </si>
  <si>
    <t>消費生活</t>
  </si>
  <si>
    <t>保育基礎</t>
  </si>
  <si>
    <t>保育実践</t>
  </si>
  <si>
    <t>生活と福祉</t>
  </si>
  <si>
    <t>住生活デザイン</t>
  </si>
  <si>
    <t>服飾文化</t>
  </si>
  <si>
    <t>ファッション造形基礎</t>
  </si>
  <si>
    <t>ファッション造形</t>
  </si>
  <si>
    <t>ファッションデザイン</t>
  </si>
  <si>
    <t>服飾手芸</t>
  </si>
  <si>
    <t>フードデザイン</t>
  </si>
  <si>
    <t>食文化</t>
  </si>
  <si>
    <t>調理</t>
  </si>
  <si>
    <t>栄養</t>
  </si>
  <si>
    <t>食品</t>
  </si>
  <si>
    <t>食品衛生</t>
  </si>
  <si>
    <t>公衆衛生</t>
  </si>
  <si>
    <t>総合調理実習</t>
  </si>
  <si>
    <t>看護</t>
  </si>
  <si>
    <t>基礎看護</t>
  </si>
  <si>
    <t>人体の構造と機能</t>
  </si>
  <si>
    <t>疾病の成り立ちと回復の促進</t>
  </si>
  <si>
    <t>健康支援と社会保障制度</t>
  </si>
  <si>
    <t>成人看護</t>
  </si>
  <si>
    <t>老年看護</t>
  </si>
  <si>
    <t>小児看護</t>
  </si>
  <si>
    <t>母性看護</t>
  </si>
  <si>
    <t>精神看護</t>
  </si>
  <si>
    <t>在宅看護</t>
  </si>
  <si>
    <t>看護の統合と実践</t>
  </si>
  <si>
    <t>看護臨地実習</t>
  </si>
  <si>
    <t>看護情報</t>
  </si>
  <si>
    <t>情報産業と社会</t>
  </si>
  <si>
    <t>情報の表現と管理</t>
  </si>
  <si>
    <t>情報テクノロジー</t>
  </si>
  <si>
    <t>情報セキュリティ</t>
  </si>
  <si>
    <t>情報システムのプログラミング</t>
  </si>
  <si>
    <t>ネットワークシステム</t>
  </si>
  <si>
    <t>データベース</t>
  </si>
  <si>
    <t>情報デザイン</t>
  </si>
  <si>
    <t>コンテンツの制作と発信</t>
  </si>
  <si>
    <t>メディアとサービス</t>
  </si>
  <si>
    <t>情報実習</t>
  </si>
  <si>
    <t>福祉</t>
  </si>
  <si>
    <t>社会福祉基礎</t>
  </si>
  <si>
    <t>介護福祉基礎</t>
  </si>
  <si>
    <t>コミュニケーション技術</t>
  </si>
  <si>
    <t>生活支援技術</t>
  </si>
  <si>
    <t>介護過程</t>
  </si>
  <si>
    <t>介護総合演習</t>
  </si>
  <si>
    <t>介護実習</t>
  </si>
  <si>
    <t>こころとからだの理解</t>
  </si>
  <si>
    <t>福祉情報</t>
  </si>
  <si>
    <t>理数数学Ⅰ</t>
  </si>
  <si>
    <t>理数数学Ⅱ</t>
  </si>
  <si>
    <t>理数数学特論</t>
  </si>
  <si>
    <t>理数物理</t>
  </si>
  <si>
    <t>理数化学</t>
  </si>
  <si>
    <t>理数生物</t>
  </si>
  <si>
    <t>理数地学</t>
  </si>
  <si>
    <t>スポーツ概論</t>
  </si>
  <si>
    <t>スポーツⅠ</t>
  </si>
  <si>
    <t>スポーツⅡ</t>
  </si>
  <si>
    <t>スポーツⅢ</t>
  </si>
  <si>
    <t>スポーツⅣ</t>
  </si>
  <si>
    <t>スポーツⅤ</t>
  </si>
  <si>
    <t>スポーツⅥ</t>
  </si>
  <si>
    <t>スポーツ総合演習</t>
  </si>
  <si>
    <t>音楽</t>
  </si>
  <si>
    <t>音楽理論</t>
  </si>
  <si>
    <t>音楽史</t>
  </si>
  <si>
    <t>演奏研究</t>
  </si>
  <si>
    <t>ソルフェージュ</t>
  </si>
  <si>
    <t>声楽</t>
  </si>
  <si>
    <t>器楽</t>
  </si>
  <si>
    <t>作曲</t>
  </si>
  <si>
    <t>鑑賞研究</t>
  </si>
  <si>
    <t>美術</t>
  </si>
  <si>
    <t>美術概論</t>
  </si>
  <si>
    <t>美術史</t>
  </si>
  <si>
    <t>素描</t>
  </si>
  <si>
    <t>構成</t>
  </si>
  <si>
    <t>絵画</t>
  </si>
  <si>
    <t>版画</t>
  </si>
  <si>
    <t>彫刻</t>
  </si>
  <si>
    <t>ビジュアルデザイン</t>
  </si>
  <si>
    <t>クラフトデザイン</t>
  </si>
  <si>
    <t>情報メディアデザイン</t>
  </si>
  <si>
    <t>映像表現</t>
  </si>
  <si>
    <t>環境造形</t>
  </si>
  <si>
    <t>英語</t>
  </si>
  <si>
    <t>総合英語Ⅰ</t>
  </si>
  <si>
    <t>総合英語Ⅱ</t>
  </si>
  <si>
    <t>総合英語Ⅲ</t>
  </si>
  <si>
    <t>ディベート・ディスカッションⅠ</t>
  </si>
  <si>
    <t>ディベート・ディスカッションⅡ</t>
  </si>
  <si>
    <t>エッセイライティングⅠ</t>
  </si>
  <si>
    <t>国語総合</t>
  </si>
  <si>
    <t>現代社会</t>
  </si>
  <si>
    <t>コミュニケーション英語基礎</t>
  </si>
  <si>
    <t>社会と情報</t>
  </si>
  <si>
    <t>総合的な学習の時間</t>
  </si>
  <si>
    <t>総合英語</t>
  </si>
  <si>
    <t>コミュニケーション英語Ⅰ</t>
  </si>
  <si>
    <t>情報の科学</t>
  </si>
  <si>
    <t>人体と看護</t>
  </si>
  <si>
    <t>英語理解</t>
  </si>
  <si>
    <t>コミュニケーション英語Ⅱ</t>
  </si>
  <si>
    <t>生活デザイン</t>
  </si>
  <si>
    <t>疾病と看護</t>
  </si>
  <si>
    <t>英語表現</t>
  </si>
  <si>
    <t>コミュニケーション英語Ⅲ</t>
  </si>
  <si>
    <t>農業情報処理</t>
  </si>
  <si>
    <t>ビジネス実務</t>
  </si>
  <si>
    <t>生活と看護</t>
  </si>
  <si>
    <t>情報と問題解決</t>
  </si>
  <si>
    <t>異文化理解</t>
  </si>
  <si>
    <t>英語表現Ⅰ</t>
  </si>
  <si>
    <t>工業数理基礎</t>
  </si>
  <si>
    <t>子どもの発達と保育</t>
  </si>
  <si>
    <t>時事英語</t>
  </si>
  <si>
    <t>数学活用</t>
  </si>
  <si>
    <t>英語表現Ⅱ</t>
  </si>
  <si>
    <t>情報技術基礎</t>
  </si>
  <si>
    <t>商品開発</t>
  </si>
  <si>
    <t>子ども文化</t>
  </si>
  <si>
    <t>アルゴリズムとプログラム</t>
  </si>
  <si>
    <t>英語会話</t>
  </si>
  <si>
    <t>材料技術基礎</t>
  </si>
  <si>
    <t>広告と販売促進</t>
  </si>
  <si>
    <t>生産システム技術</t>
  </si>
  <si>
    <t>ビジネス経済</t>
  </si>
  <si>
    <t>リビングデザイン</t>
  </si>
  <si>
    <t>工業技術英語</t>
  </si>
  <si>
    <t>ビジネス経済応用</t>
  </si>
  <si>
    <t>情報システム実習</t>
  </si>
  <si>
    <t>福祉情報活用</t>
  </si>
  <si>
    <t>経済活動と法</t>
  </si>
  <si>
    <t>情報メディア</t>
  </si>
  <si>
    <t>環境工学基礎</t>
  </si>
  <si>
    <t>表現メディアの編集と表現</t>
  </si>
  <si>
    <t>看護情報活用</t>
  </si>
  <si>
    <t>情報コンテンツ実習</t>
  </si>
  <si>
    <t>微生物利用</t>
  </si>
  <si>
    <t>動物バイオテクノロジー</t>
  </si>
  <si>
    <t>電子機械応用</t>
  </si>
  <si>
    <t>農業経済</t>
  </si>
  <si>
    <t>ビジネス情報</t>
  </si>
  <si>
    <t>電子商取引</t>
  </si>
  <si>
    <t>電気基礎</t>
  </si>
  <si>
    <t>ビジネス情報管理</t>
  </si>
  <si>
    <t>造園技術</t>
  </si>
  <si>
    <t>電子情報技術</t>
  </si>
  <si>
    <t>環境緑化材料</t>
  </si>
  <si>
    <t>グリーンライフ</t>
  </si>
  <si>
    <t>土木基礎力学</t>
  </si>
  <si>
    <t>工業材料</t>
  </si>
  <si>
    <t>デザイン技術</t>
  </si>
  <si>
    <t>学校</t>
    <rPh sb="0" eb="2">
      <t>ガッコウ</t>
    </rPh>
    <phoneticPr fontId="5"/>
  </si>
  <si>
    <t>A～E</t>
    <phoneticPr fontId="5"/>
  </si>
  <si>
    <t>A</t>
  </si>
  <si>
    <t>学校設定教科</t>
    <rPh sb="0" eb="6">
      <t>ガッコウセッテイキョウカ</t>
    </rPh>
    <phoneticPr fontId="5"/>
  </si>
  <si>
    <t>学校設定科目</t>
    <rPh sb="0" eb="6">
      <t>ガッコウセッテイカモク</t>
    </rPh>
    <phoneticPr fontId="5"/>
  </si>
  <si>
    <t>カリ</t>
    <phoneticPr fontId="5"/>
  </si>
  <si>
    <t>枚中の</t>
    <phoneticPr fontId="5"/>
  </si>
  <si>
    <t>枚目</t>
    <phoneticPr fontId="5"/>
  </si>
  <si>
    <t>この書類は</t>
    <phoneticPr fontId="5"/>
  </si>
  <si>
    <t>Private Sub make_name()</t>
  </si>
  <si>
    <t>End Sub</t>
  </si>
  <si>
    <t>成績・単位修得証明書</t>
    <rPh sb="0" eb="2">
      <t>セイセキ</t>
    </rPh>
    <rPh sb="3" eb="5">
      <t>タンイ</t>
    </rPh>
    <rPh sb="5" eb="7">
      <t>シュウトク</t>
    </rPh>
    <rPh sb="7" eb="10">
      <t>ショウメイショ</t>
    </rPh>
    <phoneticPr fontId="5"/>
  </si>
  <si>
    <t>地理歴史</t>
  </si>
  <si>
    <t>保健体育</t>
  </si>
  <si>
    <t>外国語</t>
  </si>
  <si>
    <t>留学</t>
  </si>
  <si>
    <t>自立活動</t>
  </si>
  <si>
    <t>日本語指導</t>
  </si>
  <si>
    <t>code</t>
    <phoneticPr fontId="5"/>
  </si>
  <si>
    <t>カリ教科</t>
    <rPh sb="2" eb="4">
      <t>キョウカ</t>
    </rPh>
    <phoneticPr fontId="5"/>
  </si>
  <si>
    <t>カリ教科科目</t>
    <rPh sb="2" eb="4">
      <t>キョウカ</t>
    </rPh>
    <rPh sb="4" eb="6">
      <t>カモク</t>
    </rPh>
    <phoneticPr fontId="5"/>
  </si>
  <si>
    <t>番</t>
    <phoneticPr fontId="5"/>
  </si>
  <si>
    <t>国語Ⅰ</t>
  </si>
  <si>
    <t>国語Ⅱ</t>
  </si>
  <si>
    <t>現代文</t>
  </si>
  <si>
    <t>現代語</t>
  </si>
  <si>
    <t>古典Ⅰ</t>
  </si>
  <si>
    <t>古典Ⅱ</t>
  </si>
  <si>
    <t>古典購読</t>
  </si>
  <si>
    <t>その他の科目</t>
    <phoneticPr fontId="5"/>
  </si>
  <si>
    <t>世界史Ａ</t>
  </si>
  <si>
    <t>世界史Ｂ</t>
  </si>
  <si>
    <t>日本史Ａ</t>
  </si>
  <si>
    <t>日本史Ｂ</t>
  </si>
  <si>
    <t>地理Ａ</t>
  </si>
  <si>
    <t>地理Ｂ</t>
  </si>
  <si>
    <t>総合理科</t>
  </si>
  <si>
    <t>物理ⅠＡ</t>
  </si>
  <si>
    <t>物理ⅠＢ</t>
  </si>
  <si>
    <t>物理Ⅱ</t>
  </si>
  <si>
    <t>化学ⅠＡ</t>
  </si>
  <si>
    <t>化学ⅠＢ</t>
  </si>
  <si>
    <t>化学Ⅱ</t>
  </si>
  <si>
    <t>生物ⅠＡ</t>
  </si>
  <si>
    <t>生物ⅠＢ</t>
  </si>
  <si>
    <t>生物Ⅱ</t>
  </si>
  <si>
    <t>地学ⅠＡ</t>
  </si>
  <si>
    <t>地学ⅠＢ</t>
  </si>
  <si>
    <t>地学Ⅱ</t>
  </si>
  <si>
    <t>英語Ⅰ</t>
  </si>
  <si>
    <t>英語Ⅱ</t>
  </si>
  <si>
    <t>オーラル・コミュニケーションＡ</t>
  </si>
  <si>
    <t>オーラル・コミュニケーションＢ</t>
  </si>
  <si>
    <t>オーラル・コミュニケーションＣ</t>
  </si>
  <si>
    <t>リーディング</t>
  </si>
  <si>
    <t>ライティング</t>
  </si>
  <si>
    <t>ドイツ語</t>
  </si>
  <si>
    <t>フランス語</t>
  </si>
  <si>
    <t>家庭一般</t>
  </si>
  <si>
    <t>生活技術</t>
  </si>
  <si>
    <t>生活一般</t>
  </si>
  <si>
    <t>家庭情報処理</t>
  </si>
  <si>
    <t>被服</t>
  </si>
  <si>
    <t>食物</t>
  </si>
  <si>
    <t>保育</t>
  </si>
  <si>
    <t>家庭経営</t>
  </si>
  <si>
    <t>住居</t>
  </si>
  <si>
    <t>家庭看護・福祉</t>
  </si>
  <si>
    <t>消費経済</t>
  </si>
  <si>
    <t>被服製作</t>
  </si>
  <si>
    <t>被服材料</t>
  </si>
  <si>
    <t>被服管理</t>
  </si>
  <si>
    <t>服飾デザイン</t>
  </si>
  <si>
    <t>手芸</t>
  </si>
  <si>
    <t>保育原理・技術</t>
  </si>
  <si>
    <t>小児保健</t>
  </si>
  <si>
    <t>児童心理</t>
  </si>
  <si>
    <t>児童福祉</t>
  </si>
  <si>
    <t>農業基礎</t>
  </si>
  <si>
    <t>栽培環境</t>
  </si>
  <si>
    <t>飼料</t>
  </si>
  <si>
    <t>養蚕</t>
  </si>
  <si>
    <t>育林</t>
  </si>
  <si>
    <t>林業土木</t>
  </si>
  <si>
    <t>林業経営</t>
  </si>
  <si>
    <t>林産加工</t>
  </si>
  <si>
    <t>農業水利</t>
  </si>
  <si>
    <t>農地開発</t>
  </si>
  <si>
    <t>応用微生物</t>
  </si>
  <si>
    <t>食品製造機器</t>
  </si>
  <si>
    <t>生物工学基礎</t>
  </si>
  <si>
    <t>造園緑化材料</t>
  </si>
  <si>
    <t>造園施工・管理</t>
  </si>
  <si>
    <t>農業会計</t>
  </si>
  <si>
    <t>食品加工</t>
  </si>
  <si>
    <t>生活園芸</t>
  </si>
  <si>
    <t>工業基礎</t>
  </si>
  <si>
    <t>工業数理</t>
  </si>
  <si>
    <t>計測・制御</t>
  </si>
  <si>
    <t>造船工学</t>
  </si>
  <si>
    <t>電力応用</t>
  </si>
  <si>
    <t>ハードウエア技術</t>
  </si>
  <si>
    <t>ソフトウエア技術</t>
  </si>
  <si>
    <t>コンピュータ応用</t>
  </si>
  <si>
    <t>工業計測技術</t>
  </si>
  <si>
    <t>設備施工</t>
  </si>
  <si>
    <t>土木設計</t>
  </si>
  <si>
    <t>水理</t>
  </si>
  <si>
    <t>土質力学</t>
  </si>
  <si>
    <t>土木計画</t>
  </si>
  <si>
    <t>地質力学</t>
  </si>
  <si>
    <t>化学工業</t>
  </si>
  <si>
    <t>化学システム技術</t>
  </si>
  <si>
    <t>化学工業安全</t>
  </si>
  <si>
    <t>環境工学</t>
  </si>
  <si>
    <t>環境保全</t>
  </si>
  <si>
    <t>セラミック材料</t>
  </si>
  <si>
    <t>繊維技術</t>
  </si>
  <si>
    <t>染色デザイン</t>
  </si>
  <si>
    <t>染色技術</t>
  </si>
  <si>
    <t>木材工芸</t>
  </si>
  <si>
    <t>電子基礎</t>
  </si>
  <si>
    <t>工業英語</t>
  </si>
  <si>
    <t>流通経済</t>
  </si>
  <si>
    <t>計算事務</t>
  </si>
  <si>
    <t>商品</t>
  </si>
  <si>
    <t>商業デザイン</t>
  </si>
  <si>
    <t>商業経済</t>
  </si>
  <si>
    <t>経営</t>
  </si>
  <si>
    <t>商業法規</t>
  </si>
  <si>
    <t>英語実務</t>
  </si>
  <si>
    <t>国際経済</t>
  </si>
  <si>
    <t>工業簿記</t>
  </si>
  <si>
    <t>会計</t>
  </si>
  <si>
    <t>税務会計</t>
  </si>
  <si>
    <t>文書処理</t>
  </si>
  <si>
    <t>情報管理</t>
  </si>
  <si>
    <t>経営情報</t>
  </si>
  <si>
    <t>水産一般</t>
  </si>
  <si>
    <t>水産情報処理</t>
  </si>
  <si>
    <t>漁船運用</t>
  </si>
  <si>
    <t>水産経済</t>
  </si>
  <si>
    <t>水産工学</t>
  </si>
  <si>
    <t>電気工学</t>
  </si>
  <si>
    <t>通信工学</t>
  </si>
  <si>
    <t>電気通信理論</t>
  </si>
  <si>
    <t>水産情報技術</t>
  </si>
  <si>
    <t>栽培漁業</t>
  </si>
  <si>
    <t>水産生物</t>
  </si>
  <si>
    <t>漁場環境</t>
  </si>
  <si>
    <t>繰船</t>
  </si>
  <si>
    <t>水産食品製造</t>
  </si>
  <si>
    <t>水産食品化学</t>
  </si>
  <si>
    <t>水産食品衛生</t>
  </si>
  <si>
    <t>水産食品流通</t>
  </si>
  <si>
    <t>看護基確医学</t>
  </si>
  <si>
    <t>基確看護</t>
  </si>
  <si>
    <t>母子看護</t>
  </si>
  <si>
    <t>看護臨床実習</t>
  </si>
  <si>
    <t>看護情報処理</t>
  </si>
  <si>
    <t>体育理論</t>
  </si>
  <si>
    <t>体操</t>
  </si>
  <si>
    <t>ダンス</t>
  </si>
  <si>
    <t>野外活動</t>
  </si>
  <si>
    <t>演奏法</t>
  </si>
  <si>
    <t>図法・製図</t>
  </si>
  <si>
    <t>映像</t>
  </si>
  <si>
    <t>コンピュータ造形</t>
  </si>
  <si>
    <t>外国事情</t>
  </si>
  <si>
    <t>英語一般</t>
  </si>
  <si>
    <t>ＬＬ演習</t>
  </si>
  <si>
    <t>その他の教科</t>
    <phoneticPr fontId="5"/>
  </si>
  <si>
    <t>国語表現Ⅰ</t>
  </si>
  <si>
    <t>国語表現Ⅱ</t>
  </si>
  <si>
    <t>古典</t>
  </si>
  <si>
    <t>古典講読</t>
  </si>
  <si>
    <t>学校設定科目</t>
  </si>
  <si>
    <t>数学基礎</t>
  </si>
  <si>
    <t>理科基礎</t>
  </si>
  <si>
    <t>理科総合Ａ</t>
  </si>
  <si>
    <t>理科総合Ｂ</t>
  </si>
  <si>
    <t>物理Ⅰ</t>
  </si>
  <si>
    <t>化学Ⅰ</t>
  </si>
  <si>
    <t>生物Ⅰ</t>
  </si>
  <si>
    <t>地学Ⅰ</t>
  </si>
  <si>
    <t>オーラル・コミュニケーションⅠ</t>
  </si>
  <si>
    <t>オーラル・コミュニケーションⅡ</t>
  </si>
  <si>
    <t>情報Ａ</t>
  </si>
  <si>
    <t>情報Ｂ</t>
  </si>
  <si>
    <t>情報Ｃ</t>
  </si>
  <si>
    <t>教科なし</t>
    <rPh sb="0" eb="2">
      <t>キョウカ</t>
    </rPh>
    <phoneticPr fontId="5"/>
  </si>
  <si>
    <t>学校設定教科</t>
  </si>
  <si>
    <t>農業科学基礎</t>
  </si>
  <si>
    <t>環境科学基礎</t>
  </si>
  <si>
    <t>微生物基礎</t>
  </si>
  <si>
    <t>動物・微生物バイオテクノロジー</t>
  </si>
  <si>
    <t>マルチメディア応用</t>
  </si>
  <si>
    <t>商品と流通</t>
  </si>
  <si>
    <t>商業技術</t>
  </si>
  <si>
    <t>国際ビジネス</t>
  </si>
  <si>
    <t>会計実務</t>
  </si>
  <si>
    <t>文書デザイン</t>
  </si>
  <si>
    <t>水産基礎</t>
  </si>
  <si>
    <t>操船</t>
  </si>
  <si>
    <t>水産食品管理</t>
  </si>
  <si>
    <t>専・家庭</t>
    <rPh sb="0" eb="1">
      <t>セン</t>
    </rPh>
    <rPh sb="2" eb="4">
      <t>カテイ</t>
    </rPh>
    <phoneticPr fontId="5"/>
  </si>
  <si>
    <t>発達と保育</t>
  </si>
  <si>
    <t>児童文化</t>
  </si>
  <si>
    <t>看護基礎医学</t>
  </si>
  <si>
    <t>成人・老人看護</t>
  </si>
  <si>
    <t>専・情報</t>
    <phoneticPr fontId="5"/>
  </si>
  <si>
    <t>情報と表現</t>
  </si>
  <si>
    <t>アルゴリズム</t>
  </si>
  <si>
    <t>情報システムの開発</t>
  </si>
  <si>
    <t>モデル化とシミュレーション</t>
  </si>
  <si>
    <t>コンピュータデザイン</t>
  </si>
  <si>
    <t>図形と画像の処理</t>
  </si>
  <si>
    <t>マルチメディア表現</t>
  </si>
  <si>
    <t>社会福祉制度</t>
  </si>
  <si>
    <t>社会福祉援助技術</t>
  </si>
  <si>
    <t>基礎介護</t>
  </si>
  <si>
    <t>社会福祉実習</t>
  </si>
  <si>
    <t>社会福祉演習</t>
  </si>
  <si>
    <t>福祉情報処理</t>
  </si>
  <si>
    <t>理数数学探究</t>
  </si>
  <si>
    <t>体つくり運動</t>
  </si>
  <si>
    <t>映像メディア表現</t>
  </si>
  <si>
    <t>生活英語</t>
  </si>
  <si>
    <t>コンピュータ・ＬＬ演習</t>
  </si>
  <si>
    <t>現代文Ａ</t>
  </si>
  <si>
    <t>現代文Ｂ</t>
  </si>
  <si>
    <t>古典Ａ</t>
  </si>
  <si>
    <t>古典Ｂ </t>
  </si>
  <si>
    <t>地理Ｂ </t>
  </si>
  <si>
    <t>公民</t>
    <phoneticPr fontId="5"/>
  </si>
  <si>
    <t>倫理</t>
    <phoneticPr fontId="5"/>
  </si>
  <si>
    <t>数学</t>
    <phoneticPr fontId="5"/>
  </si>
  <si>
    <t>物理</t>
    <phoneticPr fontId="5"/>
  </si>
  <si>
    <t>化学</t>
    <phoneticPr fontId="5"/>
  </si>
  <si>
    <t>生物</t>
    <phoneticPr fontId="5"/>
  </si>
  <si>
    <t>地学</t>
    <phoneticPr fontId="5"/>
  </si>
  <si>
    <t>理科課題研究</t>
    <phoneticPr fontId="5"/>
  </si>
  <si>
    <t>保健体育</t>
    <phoneticPr fontId="5"/>
  </si>
  <si>
    <t>体育</t>
    <phoneticPr fontId="5"/>
  </si>
  <si>
    <t>保健</t>
    <phoneticPr fontId="5"/>
  </si>
  <si>
    <t>芸術</t>
    <phoneticPr fontId="5"/>
  </si>
  <si>
    <t>書道Ⅲ </t>
  </si>
  <si>
    <t>情報</t>
    <phoneticPr fontId="5"/>
  </si>
  <si>
    <t>農業</t>
    <phoneticPr fontId="5"/>
  </si>
  <si>
    <t>工業</t>
    <phoneticPr fontId="5"/>
  </si>
  <si>
    <t>商業</t>
    <phoneticPr fontId="5"/>
  </si>
  <si>
    <t>専・家庭</t>
    <phoneticPr fontId="5"/>
  </si>
  <si>
    <t>英語</t>
    <phoneticPr fontId="5"/>
  </si>
  <si>
    <t>総合英語</t>
    <phoneticPr fontId="5"/>
  </si>
  <si>
    <t>英語理解</t>
    <phoneticPr fontId="5"/>
  </si>
  <si>
    <t>英語表現</t>
    <phoneticPr fontId="5"/>
  </si>
  <si>
    <t>異文化理解</t>
    <phoneticPr fontId="5"/>
  </si>
  <si>
    <t>時事英語</t>
    <phoneticPr fontId="5"/>
  </si>
  <si>
    <t>日本 史探究</t>
  </si>
  <si>
    <t>世界 史探究</t>
  </si>
  <si>
    <t>英語コミュニケーションⅠ</t>
  </si>
  <si>
    <t>英語コミュニケーションⅡ</t>
  </si>
  <si>
    <t>英語コミュニケーションⅢ</t>
  </si>
  <si>
    <t>論理・ 表現Ⅰ</t>
  </si>
  <si>
    <t>論理・ 表現Ⅱ</t>
  </si>
  <si>
    <t>論理・ 表現Ⅲ</t>
  </si>
  <si>
    <t>課題研究実習</t>
  </si>
  <si>
    <t>工業管理技術</t>
    <phoneticPr fontId="5"/>
  </si>
  <si>
    <t>工業環境技術</t>
    <phoneticPr fontId="5"/>
  </si>
  <si>
    <t>機械工作</t>
    <phoneticPr fontId="5"/>
  </si>
  <si>
    <t>機械設計</t>
    <phoneticPr fontId="5"/>
  </si>
  <si>
    <t>セラミック化学</t>
    <phoneticPr fontId="5"/>
  </si>
  <si>
    <t>セラミック技術</t>
    <phoneticPr fontId="5"/>
  </si>
  <si>
    <t xml:space="preserve"> 能グローバル経済</t>
  </si>
  <si>
    <t xml:space="preserve"> ソフトウェア活用</t>
  </si>
  <si>
    <t>ネットワーク管理</t>
    <phoneticPr fontId="5"/>
  </si>
  <si>
    <t>情報の表現と管理</t>
    <phoneticPr fontId="5"/>
  </si>
  <si>
    <t>課題研究</t>
    <phoneticPr fontId="5"/>
  </si>
  <si>
    <t>総合実習</t>
    <phoneticPr fontId="5"/>
  </si>
  <si>
    <t>海洋情報技術</t>
    <phoneticPr fontId="5"/>
  </si>
  <si>
    <t>水産海洋科学</t>
    <phoneticPr fontId="5"/>
  </si>
  <si>
    <t>食品製造</t>
    <phoneticPr fontId="5"/>
  </si>
  <si>
    <t>食品管理</t>
    <phoneticPr fontId="5"/>
  </si>
  <si>
    <t>専・理数</t>
    <phoneticPr fontId="5"/>
  </si>
  <si>
    <t>エッセイライティングⅡ</t>
  </si>
  <si>
    <t>H1:H4</t>
    <phoneticPr fontId="5"/>
  </si>
  <si>
    <t>I1:I6</t>
  </si>
  <si>
    <t>通信番号</t>
    <rPh sb="0" eb="2">
      <t>ツウシン</t>
    </rPh>
    <rPh sb="2" eb="4">
      <t>バンゴウ</t>
    </rPh>
    <phoneticPr fontId="5"/>
  </si>
  <si>
    <t>For tpos = 1 To 301 Step 100</t>
  </si>
  <si>
    <t xml:space="preserve">  ypos = 26</t>
  </si>
  <si>
    <t xml:space="preserve">    ypos = ypos + 1</t>
  </si>
  <si>
    <t xml:space="preserve">  Loop</t>
  </si>
  <si>
    <t>Next</t>
  </si>
  <si>
    <t xml:space="preserve">  Do Until Worksheets("教育課程").Cells(tpos, ypos).Value = ""</t>
  </si>
  <si>
    <t xml:space="preserve">    ActiveWorkbook.Names.Add Name:=Worksheets("教育課程").Cells(tpos + 1, ypos).Value, RefersToR1C1:=Worksheets("教育課程").Cells(tpos + 2, ypos).Value</t>
  </si>
  <si>
    <t>MsgBox "終了"</t>
    <phoneticPr fontId="5"/>
  </si>
  <si>
    <t>｢旧姓｣はあれば入力してください</t>
    <rPh sb="1" eb="3">
      <t>キュウセイ</t>
    </rPh>
    <rPh sb="8" eb="10">
      <t>ニュウリョク</t>
    </rPh>
    <phoneticPr fontId="5"/>
  </si>
  <si>
    <t>学校ごとに入力必須項目をすべて入力すると背景色が黄色から青色に変わります</t>
    <rPh sb="0" eb="2">
      <t>ガッコウ</t>
    </rPh>
    <rPh sb="5" eb="9">
      <t>ニュウリョクヒッス</t>
    </rPh>
    <rPh sb="9" eb="11">
      <t>コウモク</t>
    </rPh>
    <rPh sb="15" eb="17">
      <t>ニュウリョク</t>
    </rPh>
    <rPh sb="20" eb="23">
      <t>ハイケイショク</t>
    </rPh>
    <rPh sb="24" eb="26">
      <t>キイロ</t>
    </rPh>
    <rPh sb="28" eb="30">
      <t>アオイロ</t>
    </rPh>
    <rPh sb="31" eb="32">
      <t>カ</t>
    </rPh>
    <phoneticPr fontId="5"/>
  </si>
  <si>
    <t>入力必須項目をすべて入力すると背景色が黄色から青色に変わります</t>
    <rPh sb="0" eb="4">
      <t>ニュウリョクヒッス</t>
    </rPh>
    <rPh sb="4" eb="6">
      <t>コウモク</t>
    </rPh>
    <rPh sb="10" eb="12">
      <t>ニュウリョク</t>
    </rPh>
    <rPh sb="15" eb="18">
      <t>ハイケイショク</t>
    </rPh>
    <rPh sb="19" eb="21">
      <t>キイロ</t>
    </rPh>
    <rPh sb="23" eb="25">
      <t>アオイロ</t>
    </rPh>
    <rPh sb="26" eb="27">
      <t>カ</t>
    </rPh>
    <phoneticPr fontId="5"/>
  </si>
  <si>
    <t>在籍した学校での年度ごとの出席状況について入力します</t>
    <rPh sb="0" eb="2">
      <t>ザイセキ</t>
    </rPh>
    <rPh sb="4" eb="6">
      <t>ガッコウ</t>
    </rPh>
    <rPh sb="8" eb="10">
      <t>ネンド</t>
    </rPh>
    <rPh sb="13" eb="17">
      <t>シュッセキジョウキョウ</t>
    </rPh>
    <rPh sb="21" eb="23">
      <t>ニュウリョク</t>
    </rPh>
    <phoneticPr fontId="5"/>
  </si>
  <si>
    <t>　印刷する学校アルファベットを選択します</t>
    <rPh sb="1" eb="3">
      <t>インサツ</t>
    </rPh>
    <rPh sb="5" eb="7">
      <t>ガッコウ</t>
    </rPh>
    <rPh sb="15" eb="17">
      <t>センタク</t>
    </rPh>
    <phoneticPr fontId="5"/>
  </si>
  <si>
    <t>令和</t>
    <rPh sb="0" eb="2">
      <t>レイワ</t>
    </rPh>
    <phoneticPr fontId="6"/>
  </si>
  <si>
    <t>年</t>
    <rPh sb="0" eb="1">
      <t>ネン</t>
    </rPh>
    <phoneticPr fontId="6"/>
  </si>
  <si>
    <t>月</t>
    <rPh sb="0" eb="1">
      <t>ガツ</t>
    </rPh>
    <phoneticPr fontId="6"/>
  </si>
  <si>
    <t>日</t>
    <rPh sb="0" eb="1">
      <t>ニチ</t>
    </rPh>
    <phoneticPr fontId="6"/>
  </si>
  <si>
    <t>成績・単位修得証明書の印刷</t>
    <rPh sb="0" eb="2">
      <t>セイセキ</t>
    </rPh>
    <rPh sb="3" eb="7">
      <t>タンイシュウトク</t>
    </rPh>
    <rPh sb="7" eb="10">
      <t>ショウメイショ</t>
    </rPh>
    <rPh sb="11" eb="13">
      <t>インサツ</t>
    </rPh>
    <phoneticPr fontId="5"/>
  </si>
  <si>
    <t>教科</t>
    <phoneticPr fontId="5"/>
  </si>
  <si>
    <t>単位</t>
    <rPh sb="0" eb="2">
      <t>タンイ</t>
    </rPh>
    <phoneticPr fontId="5"/>
  </si>
  <si>
    <t>QR左</t>
    <rPh sb="2" eb="3">
      <t>ヒダリ</t>
    </rPh>
    <phoneticPr fontId="5"/>
  </si>
  <si>
    <t>QR右</t>
    <rPh sb="2" eb="3">
      <t>ミギ</t>
    </rPh>
    <phoneticPr fontId="5"/>
  </si>
  <si>
    <t>合否</t>
    <rPh sb="0" eb="2">
      <t>ゴウヒ</t>
    </rPh>
    <phoneticPr fontId="5"/>
  </si>
  <si>
    <t>通信番号</t>
    <rPh sb="0" eb="4">
      <t>ツウシンバンゴウ</t>
    </rPh>
    <phoneticPr fontId="5"/>
  </si>
  <si>
    <t>通番</t>
    <rPh sb="0" eb="2">
      <t>ツウバン</t>
    </rPh>
    <phoneticPr fontId="5"/>
  </si>
  <si>
    <t>枚数</t>
    <rPh sb="0" eb="2">
      <t>マイスウ</t>
    </rPh>
    <phoneticPr fontId="5"/>
  </si>
  <si>
    <t>枚</t>
    <rPh sb="0" eb="1">
      <t>マイ</t>
    </rPh>
    <phoneticPr fontId="5"/>
  </si>
  <si>
    <t>番</t>
    <rPh sb="0" eb="1">
      <t>バン</t>
    </rPh>
    <phoneticPr fontId="5"/>
  </si>
  <si>
    <t>1左</t>
    <rPh sb="1" eb="2">
      <t>ヒダリ</t>
    </rPh>
    <phoneticPr fontId="5"/>
  </si>
  <si>
    <t>1右</t>
    <rPh sb="1" eb="2">
      <t>ミギ</t>
    </rPh>
    <phoneticPr fontId="5"/>
  </si>
  <si>
    <t>2左</t>
    <rPh sb="1" eb="2">
      <t>ヒダリ</t>
    </rPh>
    <phoneticPr fontId="5"/>
  </si>
  <si>
    <t>2右</t>
    <rPh sb="1" eb="2">
      <t>ミギ</t>
    </rPh>
    <phoneticPr fontId="5"/>
  </si>
  <si>
    <t>3左</t>
    <rPh sb="1" eb="2">
      <t>ヒダリ</t>
    </rPh>
    <phoneticPr fontId="5"/>
  </si>
  <si>
    <t>3右</t>
    <rPh sb="1" eb="2">
      <t>ミギ</t>
    </rPh>
    <phoneticPr fontId="5"/>
  </si>
  <si>
    <t>4左</t>
    <rPh sb="1" eb="2">
      <t>ヒダリ</t>
    </rPh>
    <phoneticPr fontId="5"/>
  </si>
  <si>
    <t>4右</t>
    <rPh sb="1" eb="2">
      <t>ミギ</t>
    </rPh>
    <phoneticPr fontId="5"/>
  </si>
  <si>
    <t>5左</t>
    <rPh sb="1" eb="2">
      <t>ヒダリ</t>
    </rPh>
    <phoneticPr fontId="5"/>
  </si>
  <si>
    <t>5右</t>
    <rPh sb="1" eb="2">
      <t>ミギ</t>
    </rPh>
    <phoneticPr fontId="5"/>
  </si>
  <si>
    <t>420011210200812102020121020321222203912232042122220571223300213223008132230191323302913103037131030401310305313103029143230371453304014323053142330111522302315223038152130051622305516223012172230231722</t>
    <phoneticPr fontId="5"/>
  </si>
  <si>
    <t>120031210201512102023121020341222204012212055122220701201300113323015134230221322303113103038131030541310306813013031142230381431305414223068140130201524303715223003162230301623305716233020172430321723</t>
    <phoneticPr fontId="5"/>
  </si>
  <si>
    <t>1234</t>
    <phoneticPr fontId="5"/>
  </si>
  <si>
    <t>｢入学籍｣は西暦年、月を半角数字で入力してください
｢種別｣は該当する入学種類を選択してください</t>
    <rPh sb="1" eb="3">
      <t>ニュウガク</t>
    </rPh>
    <rPh sb="3" eb="4">
      <t>セキ</t>
    </rPh>
    <rPh sb="6" eb="8">
      <t>セイレキ</t>
    </rPh>
    <rPh sb="8" eb="9">
      <t>ネン</t>
    </rPh>
    <rPh sb="10" eb="11">
      <t>ツキ</t>
    </rPh>
    <rPh sb="12" eb="16">
      <t>ハンカクスウジ</t>
    </rPh>
    <rPh sb="17" eb="19">
      <t>ニュウリョク</t>
    </rPh>
    <rPh sb="27" eb="29">
      <t>シュベツ</t>
    </rPh>
    <rPh sb="31" eb="33">
      <t>ガイトウ</t>
    </rPh>
    <rPh sb="35" eb="37">
      <t>ニュウガク</t>
    </rPh>
    <rPh sb="37" eb="39">
      <t>シュルイ</t>
    </rPh>
    <rPh sb="40" eb="42">
      <t>センタク</t>
    </rPh>
    <phoneticPr fontId="5"/>
  </si>
  <si>
    <t>｢出学籍｣は西暦年、月、日を半角数字で入力してください
｢種別｣は該当する出学種類を選択してください</t>
    <rPh sb="1" eb="4">
      <t>シュツガクセキ</t>
    </rPh>
    <rPh sb="6" eb="8">
      <t>セイレキ</t>
    </rPh>
    <rPh sb="8" eb="9">
      <t>ネン</t>
    </rPh>
    <rPh sb="10" eb="11">
      <t>ツキ</t>
    </rPh>
    <rPh sb="12" eb="13">
      <t>ヒ</t>
    </rPh>
    <rPh sb="14" eb="18">
      <t>ハンカクスウジ</t>
    </rPh>
    <rPh sb="19" eb="21">
      <t>ニュウリョク</t>
    </rPh>
    <rPh sb="37" eb="38">
      <t>シュツ</t>
    </rPh>
    <phoneticPr fontId="5"/>
  </si>
  <si>
    <t>入力必須項目をすべて入力すると背景色が黄色から青色に変わります</t>
    <phoneticPr fontId="5"/>
  </si>
  <si>
    <t>在籍した学校の学籍について入力します
ＡからＥの順に新しいものから古いものへ、過去にさかのぼるように詰めて入力してください</t>
    <rPh sb="0" eb="2">
      <t>ザイセキ</t>
    </rPh>
    <rPh sb="4" eb="6">
      <t>ガッコウ</t>
    </rPh>
    <rPh sb="7" eb="9">
      <t>ガクセキ</t>
    </rPh>
    <rPh sb="13" eb="15">
      <t>ニュウリョク</t>
    </rPh>
    <rPh sb="26" eb="27">
      <t>アタラ</t>
    </rPh>
    <rPh sb="33" eb="34">
      <t>フル</t>
    </rPh>
    <rPh sb="50" eb="51">
      <t>ツ</t>
    </rPh>
    <phoneticPr fontId="5"/>
  </si>
  <si>
    <t>本校への転入学を勧める理由を具体的に入力してください（300字程度まで表示可能）
編入学の場合は入力不要です</t>
    <rPh sb="18" eb="20">
      <t>ニュウリョク</t>
    </rPh>
    <rPh sb="30" eb="31">
      <t>ジ</t>
    </rPh>
    <rPh sb="31" eb="33">
      <t>テイド</t>
    </rPh>
    <rPh sb="35" eb="39">
      <t>ヒョウジカノウ</t>
    </rPh>
    <phoneticPr fontId="5"/>
  </si>
  <si>
    <t>印刷する学校アルファベットを選択します
画面が表示されたら｢ファイル｣→｢印刷｣から印刷します</t>
    <rPh sb="0" eb="2">
      <t>インサツ</t>
    </rPh>
    <rPh sb="4" eb="6">
      <t>ガッコウ</t>
    </rPh>
    <rPh sb="14" eb="16">
      <t>センタク</t>
    </rPh>
    <rPh sb="20" eb="22">
      <t>ガメン</t>
    </rPh>
    <rPh sb="23" eb="25">
      <t>ヒョウジ</t>
    </rPh>
    <rPh sb="37" eb="39">
      <t>インサツ</t>
    </rPh>
    <rPh sb="42" eb="44">
      <t>インサツ</t>
    </rPh>
    <phoneticPr fontId="5"/>
  </si>
  <si>
    <t>証明書の発行</t>
    <rPh sb="0" eb="3">
      <t>ショウメイショ</t>
    </rPh>
    <rPh sb="4" eb="6">
      <t>ハッコウ</t>
    </rPh>
    <phoneticPr fontId="5"/>
  </si>
  <si>
    <t>発行年</t>
    <rPh sb="0" eb="2">
      <t>ハッコウ</t>
    </rPh>
    <rPh sb="2" eb="3">
      <t>ネン</t>
    </rPh>
    <phoneticPr fontId="5"/>
  </si>
  <si>
    <t>発行月</t>
    <rPh sb="0" eb="2">
      <t>ハッコウ</t>
    </rPh>
    <rPh sb="2" eb="3">
      <t>ツキ</t>
    </rPh>
    <phoneticPr fontId="5"/>
  </si>
  <si>
    <t>発行日</t>
    <rPh sb="0" eb="2">
      <t>ハッコウ</t>
    </rPh>
    <rPh sb="2" eb="3">
      <t>ヒ</t>
    </rPh>
    <phoneticPr fontId="5"/>
  </si>
  <si>
    <t>郵便番号</t>
    <rPh sb="0" eb="4">
      <t>ユウビンバンゴウ</t>
    </rPh>
    <phoneticPr fontId="5"/>
  </si>
  <si>
    <t>学校住所</t>
    <rPh sb="0" eb="4">
      <t>ガッコウジュウショ</t>
    </rPh>
    <phoneticPr fontId="5"/>
  </si>
  <si>
    <t>電話番号</t>
    <rPh sb="0" eb="4">
      <t>デンワバンゴウ</t>
    </rPh>
    <phoneticPr fontId="5"/>
  </si>
  <si>
    <t>受験生</t>
    <rPh sb="0" eb="3">
      <t>ジュケンセイ</t>
    </rPh>
    <phoneticPr fontId="5"/>
  </si>
  <si>
    <t>｢歴｣は西暦、令和、平成、昭和から１つ選択してください</t>
    <rPh sb="1" eb="2">
      <t>レキ</t>
    </rPh>
    <rPh sb="4" eb="6">
      <t>セイレキ</t>
    </rPh>
    <rPh sb="7" eb="9">
      <t>レイワ</t>
    </rPh>
    <rPh sb="10" eb="12">
      <t>ヘイセイ</t>
    </rPh>
    <rPh sb="13" eb="15">
      <t>ショウワ</t>
    </rPh>
    <rPh sb="19" eb="21">
      <t>センタク</t>
    </rPh>
    <phoneticPr fontId="5"/>
  </si>
  <si>
    <t>AE</t>
    <phoneticPr fontId="5"/>
  </si>
  <si>
    <t>カ教目</t>
    <rPh sb="1" eb="2">
      <t>キョウ</t>
    </rPh>
    <rPh sb="2" eb="3">
      <t>モク</t>
    </rPh>
    <phoneticPr fontId="5"/>
  </si>
  <si>
    <t>学設
教科
入力</t>
    <rPh sb="0" eb="1">
      <t>ガク</t>
    </rPh>
    <rPh sb="1" eb="2">
      <t>セツ</t>
    </rPh>
    <rPh sb="3" eb="5">
      <t>キョウカ</t>
    </rPh>
    <rPh sb="6" eb="8">
      <t>ニュウリョク</t>
    </rPh>
    <phoneticPr fontId="5"/>
  </si>
  <si>
    <t>学設
科目
入力</t>
    <rPh sb="0" eb="1">
      <t>ガク</t>
    </rPh>
    <rPh sb="1" eb="2">
      <t>セツ</t>
    </rPh>
    <rPh sb="3" eb="5">
      <t>カモク</t>
    </rPh>
    <rPh sb="6" eb="8">
      <t>ニュウリョク</t>
    </rPh>
    <phoneticPr fontId="5"/>
  </si>
  <si>
    <t>学設
教科</t>
    <rPh sb="0" eb="1">
      <t>ガク</t>
    </rPh>
    <rPh sb="1" eb="2">
      <t>セツ</t>
    </rPh>
    <rPh sb="3" eb="5">
      <t>キョウカ</t>
    </rPh>
    <phoneticPr fontId="5"/>
  </si>
  <si>
    <t>学設
科目</t>
    <rPh sb="0" eb="1">
      <t>ガク</t>
    </rPh>
    <rPh sb="1" eb="2">
      <t>セツ</t>
    </rPh>
    <rPh sb="3" eb="5">
      <t>カモク</t>
    </rPh>
    <phoneticPr fontId="5"/>
  </si>
  <si>
    <t>Sub sample4()</t>
  </si>
  <si>
    <t xml:space="preserve">    Dim nm As Name</t>
  </si>
  <si>
    <t xml:space="preserve">    On Error Resume Next</t>
  </si>
  <si>
    <t xml:space="preserve">    For Each nm In ActiveWorkbook.Names</t>
  </si>
  <si>
    <t xml:space="preserve">        If nm.Value Like "*[#]REF!*" Then</t>
  </si>
  <si>
    <t xml:space="preserve">            nm.Delete</t>
  </si>
  <si>
    <t xml:space="preserve">        End If</t>
  </si>
  <si>
    <t xml:space="preserve">    Next</t>
  </si>
  <si>
    <t xml:space="preserve">    On Error GoTo 0</t>
  </si>
  <si>
    <t>入力</t>
    <rPh sb="0" eb="2">
      <t>ニュウリョク</t>
    </rPh>
    <phoneticPr fontId="5"/>
  </si>
  <si>
    <t>修得単位
数の計</t>
    <rPh sb="0" eb="2">
      <t>シュウトク</t>
    </rPh>
    <rPh sb="2" eb="4">
      <t>タンイ</t>
    </rPh>
    <rPh sb="5" eb="6">
      <t>スウ</t>
    </rPh>
    <rPh sb="7" eb="8">
      <t>ケイ</t>
    </rPh>
    <phoneticPr fontId="5"/>
  </si>
  <si>
    <t>P列には｢学年｣｢年次｣に相当する数値を、Q列には｢出席すべき日数｣の数値を、R列には｢出席日数｣の数値を半角数字で入力してください
通信制で｢出席すべき日数｣がない場合は｢-｣(半角ハイフン)を入力してください</t>
    <rPh sb="1" eb="2">
      <t>レツ</t>
    </rPh>
    <rPh sb="10" eb="11">
      <t>ジ</t>
    </rPh>
    <rPh sb="13" eb="15">
      <t>ソウトウ</t>
    </rPh>
    <rPh sb="22" eb="23">
      <t>レツ</t>
    </rPh>
    <rPh sb="26" eb="28">
      <t>シュッセキ</t>
    </rPh>
    <rPh sb="31" eb="33">
      <t>ニッスウ</t>
    </rPh>
    <rPh sb="40" eb="41">
      <t>レツ</t>
    </rPh>
    <rPh sb="44" eb="48">
      <t>シュッセキニッスウ</t>
    </rPh>
    <rPh sb="53" eb="57">
      <t>ハンカクスウジ</t>
    </rPh>
    <rPh sb="58" eb="60">
      <t>ニュウリョク</t>
    </rPh>
    <rPh sb="67" eb="70">
      <t>ツウシンセイ</t>
    </rPh>
    <rPh sb="83" eb="85">
      <t>バアイ</t>
    </rPh>
    <rPh sb="90" eb="92">
      <t>ハンカク</t>
    </rPh>
    <rPh sb="98" eb="100">
      <t>ニュウリョク</t>
    </rPh>
    <phoneticPr fontId="5"/>
  </si>
  <si>
    <t>｢出席の記録｣がシート｢学籍記録｣でＡ～Ｅに入力したデータをもとに、古いものから順に｢在籍年度｣は西暦で表示し、｢出入｣は生徒異動について表示しています</t>
    <rPh sb="1" eb="3">
      <t>シュッセキ</t>
    </rPh>
    <rPh sb="4" eb="6">
      <t>キロク</t>
    </rPh>
    <rPh sb="12" eb="16">
      <t>ガクセキキロク</t>
    </rPh>
    <rPh sb="22" eb="24">
      <t>ニュウリョク</t>
    </rPh>
    <rPh sb="43" eb="47">
      <t>ザイセキネンド</t>
    </rPh>
    <rPh sb="49" eb="51">
      <t>セイレキ</t>
    </rPh>
    <rPh sb="52" eb="54">
      <t>ヒョウジ</t>
    </rPh>
    <rPh sb="61" eb="63">
      <t>セイト</t>
    </rPh>
    <rPh sb="63" eb="65">
      <t>イドウ</t>
    </rPh>
    <rPh sb="69" eb="71">
      <t>ヒョウジ</t>
    </rPh>
    <phoneticPr fontId="5"/>
  </si>
  <si>
    <t>T列の｢修得単位数の計｣はシート｢学習記録｣で入力した修得した教科・科目の在籍校別・年度別の修得単位数の合計が表示されます。</t>
    <rPh sb="1" eb="2">
      <t>レツ</t>
    </rPh>
    <rPh sb="4" eb="6">
      <t>シュウトク</t>
    </rPh>
    <rPh sb="6" eb="9">
      <t>タンイスウ</t>
    </rPh>
    <rPh sb="10" eb="11">
      <t>ケイ</t>
    </rPh>
    <rPh sb="17" eb="19">
      <t>ガクシュウ</t>
    </rPh>
    <rPh sb="19" eb="21">
      <t>キロク</t>
    </rPh>
    <rPh sb="23" eb="25">
      <t>ニュウリョク</t>
    </rPh>
    <rPh sb="27" eb="29">
      <t>シュウトク</t>
    </rPh>
    <rPh sb="31" eb="33">
      <t>キョウカ</t>
    </rPh>
    <rPh sb="34" eb="36">
      <t>カモク</t>
    </rPh>
    <rPh sb="37" eb="39">
      <t>ザイセキ</t>
    </rPh>
    <rPh sb="39" eb="40">
      <t>コウ</t>
    </rPh>
    <rPh sb="40" eb="41">
      <t>ベツ</t>
    </rPh>
    <rPh sb="42" eb="44">
      <t>ネンド</t>
    </rPh>
    <rPh sb="44" eb="45">
      <t>ベツ</t>
    </rPh>
    <rPh sb="46" eb="48">
      <t>シュウトク</t>
    </rPh>
    <rPh sb="48" eb="51">
      <t>タンイスウ</t>
    </rPh>
    <rPh sb="52" eb="54">
      <t>ゴウケイ</t>
    </rPh>
    <rPh sb="55" eb="57">
      <t>ヒョウジ</t>
    </rPh>
    <phoneticPr fontId="5"/>
  </si>
  <si>
    <r>
      <t>｢月｣は</t>
    </r>
    <r>
      <rPr>
        <b/>
        <sz val="10"/>
        <color theme="1"/>
        <rFont val="ＭＳ Ｐ明朝"/>
        <family val="1"/>
        <charset val="128"/>
      </rPr>
      <t>半角数字</t>
    </r>
    <r>
      <rPr>
        <sz val="10"/>
        <color theme="1"/>
        <rFont val="ＭＳ Ｐ明朝"/>
        <family val="1"/>
        <charset val="128"/>
      </rPr>
      <t>のみ入力してください</t>
    </r>
    <rPh sb="1" eb="2">
      <t>ツキ</t>
    </rPh>
    <rPh sb="4" eb="6">
      <t>ハンカク</t>
    </rPh>
    <rPh sb="6" eb="8">
      <t>スウジ</t>
    </rPh>
    <rPh sb="10" eb="12">
      <t>ニュウリョク</t>
    </rPh>
    <phoneticPr fontId="5"/>
  </si>
  <si>
    <r>
      <t>｢日｣は</t>
    </r>
    <r>
      <rPr>
        <b/>
        <sz val="10"/>
        <color theme="1"/>
        <rFont val="ＭＳ Ｐ明朝"/>
        <family val="1"/>
        <charset val="128"/>
      </rPr>
      <t>半角数字</t>
    </r>
    <r>
      <rPr>
        <sz val="10"/>
        <color theme="1"/>
        <rFont val="ＭＳ Ｐ明朝"/>
        <family val="1"/>
        <charset val="128"/>
      </rPr>
      <t>のみ入力してください</t>
    </r>
    <rPh sb="1" eb="2">
      <t>ヒ</t>
    </rPh>
    <rPh sb="4" eb="6">
      <t>ハンカク</t>
    </rPh>
    <rPh sb="6" eb="8">
      <t>スウジ</t>
    </rPh>
    <rPh sb="10" eb="12">
      <t>ニュウリョク</t>
    </rPh>
    <phoneticPr fontId="5"/>
  </si>
  <si>
    <r>
      <t xml:space="preserve">｢発行年｣は和暦です </t>
    </r>
    <r>
      <rPr>
        <b/>
        <sz val="10"/>
        <color theme="1"/>
        <rFont val="ＭＳ Ｐ明朝"/>
        <family val="1"/>
        <charset val="128"/>
      </rPr>
      <t>半角数字</t>
    </r>
    <r>
      <rPr>
        <sz val="10"/>
        <color theme="1"/>
        <rFont val="ＭＳ Ｐ明朝"/>
        <family val="1"/>
        <charset val="128"/>
      </rPr>
      <t>のみ入力してください</t>
    </r>
    <rPh sb="1" eb="4">
      <t>ハッコウネン</t>
    </rPh>
    <rPh sb="6" eb="8">
      <t>ワレキ</t>
    </rPh>
    <rPh sb="11" eb="13">
      <t>ハンカク</t>
    </rPh>
    <rPh sb="13" eb="15">
      <t>スウジ</t>
    </rPh>
    <rPh sb="17" eb="19">
      <t>ニュウリョク</t>
    </rPh>
    <phoneticPr fontId="5"/>
  </si>
  <si>
    <r>
      <t>｢発行月｣は</t>
    </r>
    <r>
      <rPr>
        <b/>
        <sz val="10"/>
        <color theme="1"/>
        <rFont val="ＭＳ Ｐ明朝"/>
        <family val="1"/>
        <charset val="128"/>
      </rPr>
      <t>半角数字</t>
    </r>
    <r>
      <rPr>
        <sz val="10"/>
        <color theme="1"/>
        <rFont val="ＭＳ Ｐ明朝"/>
        <family val="1"/>
        <charset val="128"/>
      </rPr>
      <t>のみ入力してください</t>
    </r>
    <rPh sb="1" eb="3">
      <t>ハッコウ</t>
    </rPh>
    <rPh sb="3" eb="4">
      <t>ツキ</t>
    </rPh>
    <rPh sb="6" eb="8">
      <t>ハンカク</t>
    </rPh>
    <rPh sb="8" eb="10">
      <t>スウジ</t>
    </rPh>
    <rPh sb="12" eb="14">
      <t>ニュウリョク</t>
    </rPh>
    <phoneticPr fontId="5"/>
  </si>
  <si>
    <r>
      <t>｢発行日｣は</t>
    </r>
    <r>
      <rPr>
        <b/>
        <sz val="10"/>
        <color theme="1"/>
        <rFont val="ＭＳ Ｐ明朝"/>
        <family val="1"/>
        <charset val="128"/>
      </rPr>
      <t>半角数字</t>
    </r>
    <r>
      <rPr>
        <sz val="10"/>
        <color theme="1"/>
        <rFont val="ＭＳ Ｐ明朝"/>
        <family val="1"/>
        <charset val="128"/>
      </rPr>
      <t>のみ入力してください</t>
    </r>
    <rPh sb="1" eb="3">
      <t>ハッコウ</t>
    </rPh>
    <rPh sb="3" eb="4">
      <t>ヒ</t>
    </rPh>
    <rPh sb="6" eb="8">
      <t>ハンカク</t>
    </rPh>
    <rPh sb="8" eb="10">
      <t>スウジ</t>
    </rPh>
    <rPh sb="12" eb="14">
      <t>ニュウリョク</t>
    </rPh>
    <phoneticPr fontId="5"/>
  </si>
  <si>
    <r>
      <t>｢年｣は</t>
    </r>
    <r>
      <rPr>
        <b/>
        <sz val="10"/>
        <color theme="1"/>
        <rFont val="ＭＳ Ｐ明朝"/>
        <family val="1"/>
        <charset val="128"/>
      </rPr>
      <t>半角数字</t>
    </r>
    <r>
      <rPr>
        <sz val="10"/>
        <color theme="1"/>
        <rFont val="ＭＳ Ｐ明朝"/>
        <family val="1"/>
        <charset val="128"/>
      </rPr>
      <t>のみ入力してください 西暦の場合は</t>
    </r>
    <r>
      <rPr>
        <b/>
        <sz val="10"/>
        <color theme="1"/>
        <rFont val="ＭＳ Ｐ明朝"/>
        <family val="1"/>
        <charset val="128"/>
      </rPr>
      <t>半角数字</t>
    </r>
    <r>
      <rPr>
        <sz val="10"/>
        <color theme="1"/>
        <rFont val="ＭＳ Ｐ明朝"/>
        <family val="1"/>
        <charset val="128"/>
      </rPr>
      <t>４けたで入力してください</t>
    </r>
    <rPh sb="1" eb="2">
      <t>ネン</t>
    </rPh>
    <rPh sb="4" eb="6">
      <t>ハンカク</t>
    </rPh>
    <rPh sb="6" eb="8">
      <t>スウジ</t>
    </rPh>
    <rPh sb="10" eb="12">
      <t>ニュウリョク</t>
    </rPh>
    <phoneticPr fontId="5"/>
  </si>
  <si>
    <t>｢郵便番号｣は区切りハイフンの入力は必要ありません</t>
    <rPh sb="1" eb="5">
      <t>ユウビンバンゴウ</t>
    </rPh>
    <rPh sb="7" eb="9">
      <t>クギ</t>
    </rPh>
    <rPh sb="15" eb="17">
      <t>ニュウリョク</t>
    </rPh>
    <rPh sb="18" eb="20">
      <t>ヒツヨウ</t>
    </rPh>
    <phoneticPr fontId="5"/>
  </si>
  <si>
    <r>
      <t>｢学校住所｣での丁目番地などの数字は</t>
    </r>
    <r>
      <rPr>
        <b/>
        <sz val="10"/>
        <color theme="1"/>
        <rFont val="ＭＳ Ｐ明朝"/>
        <family val="1"/>
        <charset val="128"/>
      </rPr>
      <t>半角数字</t>
    </r>
    <r>
      <rPr>
        <sz val="10"/>
        <color theme="1"/>
        <rFont val="ＭＳ Ｐ明朝"/>
        <family val="1"/>
        <charset val="128"/>
      </rPr>
      <t>で入力してください 区切りハイフンは</t>
    </r>
    <r>
      <rPr>
        <b/>
        <sz val="10"/>
        <color theme="1"/>
        <rFont val="ＭＳ Ｐ明朝"/>
        <family val="1"/>
        <charset val="128"/>
      </rPr>
      <t>半角</t>
    </r>
    <r>
      <rPr>
        <sz val="10"/>
        <color theme="1"/>
        <rFont val="ＭＳ Ｐ明朝"/>
        <family val="1"/>
        <charset val="128"/>
      </rPr>
      <t>で入力してください</t>
    </r>
    <rPh sb="1" eb="5">
      <t>ガッコウジュウショ</t>
    </rPh>
    <rPh sb="8" eb="9">
      <t>チョウ</t>
    </rPh>
    <rPh sb="9" eb="10">
      <t>メ</t>
    </rPh>
    <rPh sb="10" eb="12">
      <t>バンチ</t>
    </rPh>
    <rPh sb="15" eb="17">
      <t>スウジ</t>
    </rPh>
    <rPh sb="18" eb="22">
      <t>ハンカクスウジ</t>
    </rPh>
    <rPh sb="23" eb="25">
      <t>ニュウリョク</t>
    </rPh>
    <phoneticPr fontId="5"/>
  </si>
  <si>
    <t>AC列｢A～E｣でシート｢学籍記録｣で入力した学校アルファベットを選択します
AD列｢学校｣に学校名が表示されます</t>
    <phoneticPr fontId="5"/>
  </si>
  <si>
    <t>AE列｢年度｣で単位修得した西暦年度を選択します
AF列「学年｣で学年(年次)が表示されます</t>
    <rPh sb="8" eb="12">
      <t>タンイシュウトク</t>
    </rPh>
    <rPh sb="27" eb="28">
      <t>レツ</t>
    </rPh>
    <rPh sb="29" eb="31">
      <t>ガクネン</t>
    </rPh>
    <rPh sb="33" eb="35">
      <t>ガクネン</t>
    </rPh>
    <rPh sb="36" eb="38">
      <t>ネンジ</t>
    </rPh>
    <rPh sb="40" eb="42">
      <t>ヒョウジ</t>
    </rPh>
    <phoneticPr fontId="5"/>
  </si>
  <si>
    <t>姓ふりがな</t>
    <rPh sb="0" eb="1">
      <t>セイ</t>
    </rPh>
    <phoneticPr fontId="5"/>
  </si>
  <si>
    <t>名ふりがな</t>
    <rPh sb="0" eb="1">
      <t>メイ</t>
    </rPh>
    <phoneticPr fontId="5"/>
  </si>
  <si>
    <t>受験生名前（姓）</t>
    <rPh sb="0" eb="3">
      <t>ジュケンセイ</t>
    </rPh>
    <rPh sb="6" eb="7">
      <t>セイ</t>
    </rPh>
    <phoneticPr fontId="5"/>
  </si>
  <si>
    <t>受験生名前（名）</t>
    <rPh sb="0" eb="3">
      <t>ジュケンセイ</t>
    </rPh>
    <rPh sb="3" eb="5">
      <t>ナマエ</t>
    </rPh>
    <rPh sb="6" eb="7">
      <t>ナ</t>
    </rPh>
    <phoneticPr fontId="5"/>
  </si>
  <si>
    <t>学習
の
記録</t>
    <rPh sb="0" eb="2">
      <t>ガクシュウ</t>
    </rPh>
    <rPh sb="5" eb="7">
      <t>キロク</t>
    </rPh>
    <phoneticPr fontId="5"/>
  </si>
  <si>
    <t>AC</t>
    <phoneticPr fontId="5"/>
  </si>
  <si>
    <t>AE</t>
    <phoneticPr fontId="5"/>
  </si>
  <si>
    <t>AG</t>
    <phoneticPr fontId="5"/>
  </si>
  <si>
    <t>AH</t>
    <phoneticPr fontId="5"/>
  </si>
  <si>
    <t>AI</t>
    <phoneticPr fontId="5"/>
  </si>
  <si>
    <t>AJ</t>
    <phoneticPr fontId="5"/>
  </si>
  <si>
    <t>AK</t>
    <phoneticPr fontId="5"/>
  </si>
  <si>
    <t>AL</t>
    <phoneticPr fontId="5"/>
  </si>
  <si>
    <t xml:space="preserve">AH列｢教科｣を選択します
｢総合的な学習の時間」｢総合的な探究の時間｣｢留学｣｢自立活動｣｢日本語指導｣の場合は｢教科なし｣を選択します
学校設定教科の場合は｢学校設定教科｣を選択しAL列に学校設定教科名を入力します
</t>
    <rPh sb="30" eb="32">
      <t>タンキュウ</t>
    </rPh>
    <phoneticPr fontId="5"/>
  </si>
  <si>
    <r>
      <t xml:space="preserve">AG列｢カリ｣で入力する教科・科目が設定されているカリキュラムの実施開始年度を選択します
</t>
    </r>
    <r>
      <rPr>
        <b/>
        <sz val="11"/>
        <color theme="1"/>
        <rFont val="ＭＳ Ｐ明朝"/>
        <family val="1"/>
        <charset val="128"/>
      </rPr>
      <t>2022</t>
    </r>
    <r>
      <rPr>
        <sz val="11"/>
        <color theme="1"/>
        <rFont val="ＭＳ Ｐ明朝"/>
        <family val="1"/>
        <charset val="128"/>
      </rPr>
      <t>(令和４年度),</t>
    </r>
    <r>
      <rPr>
        <b/>
        <sz val="11"/>
        <color theme="1"/>
        <rFont val="ＭＳ Ｐ明朝"/>
        <family val="1"/>
        <charset val="128"/>
      </rPr>
      <t>2013</t>
    </r>
    <r>
      <rPr>
        <sz val="11"/>
        <color theme="1"/>
        <rFont val="ＭＳ Ｐ明朝"/>
        <family val="1"/>
        <charset val="128"/>
      </rPr>
      <t>(平成25年度),</t>
    </r>
    <r>
      <rPr>
        <b/>
        <sz val="11"/>
        <color theme="1"/>
        <rFont val="ＭＳ Ｐ明朝"/>
        <family val="1"/>
        <charset val="128"/>
      </rPr>
      <t>2003</t>
    </r>
    <r>
      <rPr>
        <sz val="11"/>
        <color theme="1"/>
        <rFont val="ＭＳ Ｐ明朝"/>
        <family val="1"/>
        <charset val="128"/>
      </rPr>
      <t>(平成15年度),</t>
    </r>
    <r>
      <rPr>
        <b/>
        <sz val="11"/>
        <color theme="1"/>
        <rFont val="ＭＳ Ｐ明朝"/>
        <family val="1"/>
        <charset val="128"/>
      </rPr>
      <t>1994</t>
    </r>
    <r>
      <rPr>
        <sz val="11"/>
        <color theme="1"/>
        <rFont val="ＭＳ Ｐ明朝"/>
        <family val="1"/>
        <charset val="128"/>
      </rPr>
      <t xml:space="preserve">(平成６年度) から選択します
</t>
    </r>
    <rPh sb="18" eb="20">
      <t>セッテイ</t>
    </rPh>
    <rPh sb="34" eb="36">
      <t>カイシ</t>
    </rPh>
    <rPh sb="50" eb="52">
      <t>レイワ</t>
    </rPh>
    <rPh sb="53" eb="55">
      <t>ネンド</t>
    </rPh>
    <rPh sb="62" eb="64">
      <t>ヘイセイ</t>
    </rPh>
    <rPh sb="66" eb="68">
      <t>ネンド</t>
    </rPh>
    <rPh sb="75" eb="77">
      <t>ヘイセイ</t>
    </rPh>
    <rPh sb="79" eb="81">
      <t>ネンド</t>
    </rPh>
    <rPh sb="88" eb="90">
      <t>ヘイセイ</t>
    </rPh>
    <rPh sb="91" eb="93">
      <t>ネンド</t>
    </rPh>
    <rPh sb="97" eb="99">
      <t>センタク</t>
    </rPh>
    <phoneticPr fontId="5"/>
  </si>
  <si>
    <t>AM</t>
    <phoneticPr fontId="5"/>
  </si>
  <si>
    <t>AL列｢学校設定教科｣を入力します
AH列で｢学校設定教科｣を選択した場合にその教科名を入力します</t>
    <rPh sb="2" eb="3">
      <t>レツ</t>
    </rPh>
    <rPh sb="4" eb="8">
      <t>ガッコウセッテイ</t>
    </rPh>
    <rPh sb="8" eb="10">
      <t>キョウカ</t>
    </rPh>
    <rPh sb="12" eb="14">
      <t>ニュウリョク</t>
    </rPh>
    <rPh sb="20" eb="21">
      <t>レツ</t>
    </rPh>
    <rPh sb="23" eb="29">
      <t>ガッコウセッテイキョウカ</t>
    </rPh>
    <rPh sb="31" eb="33">
      <t>センタク</t>
    </rPh>
    <rPh sb="35" eb="37">
      <t>バアイ</t>
    </rPh>
    <rPh sb="40" eb="43">
      <t>キョウカメイ</t>
    </rPh>
    <rPh sb="44" eb="46">
      <t>ニュウリョク</t>
    </rPh>
    <phoneticPr fontId="5"/>
  </si>
  <si>
    <t>AM列｢学校設定科目｣を入力します
AI列で｢学校設定科目｣を選択した場合にその科目名を入力します</t>
    <rPh sb="2" eb="3">
      <t>レツ</t>
    </rPh>
    <rPh sb="4" eb="8">
      <t>ガッコウセッテイ</t>
    </rPh>
    <rPh sb="8" eb="10">
      <t>カモク</t>
    </rPh>
    <rPh sb="12" eb="14">
      <t>ニュウリョク</t>
    </rPh>
    <rPh sb="20" eb="21">
      <t>レツ</t>
    </rPh>
    <rPh sb="23" eb="25">
      <t>ガッコウ</t>
    </rPh>
    <rPh sb="25" eb="27">
      <t>セッテイ</t>
    </rPh>
    <rPh sb="27" eb="29">
      <t>カモク</t>
    </rPh>
    <rPh sb="31" eb="33">
      <t>センタク</t>
    </rPh>
    <rPh sb="35" eb="37">
      <t>バアイ</t>
    </rPh>
    <rPh sb="40" eb="43">
      <t>カモクメイ</t>
    </rPh>
    <rPh sb="44" eb="46">
      <t>ニュウリョク</t>
    </rPh>
    <phoneticPr fontId="5"/>
  </si>
  <si>
    <t>AI列｢科目｣を選択します
AH列で｢教科なし｣を選択した場合は｢総合的な学習の時間」｢総合的な探究の時間｣｢留学｣｢自立活動｣｢日本語指導｣を選択します
学校設定科目の場合は｢学校設定科目｣を選択しAM列に学校設定科目名を入力します</t>
    <rPh sb="16" eb="17">
      <t>レツ</t>
    </rPh>
    <rPh sb="19" eb="21">
      <t>キョウカ</t>
    </rPh>
    <rPh sb="25" eb="27">
      <t>センタク</t>
    </rPh>
    <rPh sb="29" eb="31">
      <t>バアイ</t>
    </rPh>
    <rPh sb="82" eb="84">
      <t>カモク</t>
    </rPh>
    <rPh sb="93" eb="95">
      <t>カモク</t>
    </rPh>
    <rPh sb="109" eb="110">
      <t>メ</t>
    </rPh>
    <phoneticPr fontId="5"/>
  </si>
  <si>
    <t>カリ(AG)</t>
    <phoneticPr fontId="5"/>
  </si>
  <si>
    <t>教科(AH)</t>
    <rPh sb="0" eb="2">
      <t>キョウカ</t>
    </rPh>
    <phoneticPr fontId="5"/>
  </si>
  <si>
    <t>科目(AI)</t>
    <rPh sb="0" eb="2">
      <t>カモク</t>
    </rPh>
    <phoneticPr fontId="5"/>
  </si>
  <si>
    <t>↓探したい科目名に含まれる
↓文字列を入力します</t>
    <rPh sb="1" eb="2">
      <t>サガ</t>
    </rPh>
    <rPh sb="5" eb="8">
      <t>カモクメイ</t>
    </rPh>
    <rPh sb="9" eb="10">
      <t>フク</t>
    </rPh>
    <phoneticPr fontId="5"/>
  </si>
  <si>
    <t>検索：</t>
    <rPh sb="0" eb="2">
      <t>ケンサク</t>
    </rPh>
    <phoneticPr fontId="5"/>
  </si>
  <si>
    <r>
      <t xml:space="preserve">在籍した学校の年度ごとの単位修得状況について入力します
入力必須項目をすべて入力すると背景色が黄色から青色に変わります
</t>
    </r>
    <r>
      <rPr>
        <b/>
        <sz val="11"/>
        <color theme="1"/>
        <rFont val="ＭＳ Ｐ明朝"/>
        <family val="1"/>
        <charset val="128"/>
      </rPr>
      <t>カーソルを入力セルにおいて｢</t>
    </r>
    <r>
      <rPr>
        <b/>
        <u/>
        <sz val="11"/>
        <color theme="1"/>
        <rFont val="ＭＳ Ｐ明朝"/>
        <family val="1"/>
        <charset val="128"/>
      </rPr>
      <t>F9</t>
    </r>
    <r>
      <rPr>
        <b/>
        <sz val="11"/>
        <color theme="1"/>
        <rFont val="ＭＳ Ｐ明朝"/>
        <family val="1"/>
        <charset val="128"/>
      </rPr>
      <t>｣ボタンを押下すると
その項目の入力説明が表上部に表示されます</t>
    </r>
    <rPh sb="0" eb="2">
      <t>ザイセキ</t>
    </rPh>
    <rPh sb="4" eb="6">
      <t>ガッコウ</t>
    </rPh>
    <rPh sb="12" eb="16">
      <t>タンイシュウトク</t>
    </rPh>
    <rPh sb="16" eb="18">
      <t>ジョウキョウ</t>
    </rPh>
    <rPh sb="22" eb="24">
      <t>ニュウリョク</t>
    </rPh>
    <rPh sb="66" eb="68">
      <t>ニュウリョク</t>
    </rPh>
    <rPh sb="82" eb="84">
      <t>オウカ</t>
    </rPh>
    <rPh sb="90" eb="92">
      <t>コウモク</t>
    </rPh>
    <rPh sb="93" eb="95">
      <t>ニュウリョク</t>
    </rPh>
    <rPh sb="95" eb="97">
      <t>セツメイ</t>
    </rPh>
    <rPh sb="98" eb="101">
      <t>ヒョウジョウブ</t>
    </rPh>
    <rPh sb="102" eb="104">
      <t>ヒョウジ</t>
    </rPh>
    <phoneticPr fontId="5"/>
  </si>
  <si>
    <t>AJ列｢評定｣を入力します
履修のみの場合はAJ列に｢1｣AK列に｢0｣を入力します
総合的な探究の時間など評定のない単位修得の場合はAJ列に｢0｣を、AK列に修得した単位数をそれぞれ入力します</t>
    <rPh sb="14" eb="16">
      <t>リシュウ</t>
    </rPh>
    <rPh sb="19" eb="21">
      <t>バアイ</t>
    </rPh>
    <rPh sb="37" eb="39">
      <t>ニュウリョク</t>
    </rPh>
    <rPh sb="43" eb="46">
      <t>ソウゴウテキ</t>
    </rPh>
    <rPh sb="47" eb="49">
      <t>タンキュウ</t>
    </rPh>
    <rPh sb="50" eb="52">
      <t>ジカン</t>
    </rPh>
    <rPh sb="54" eb="56">
      <t>ヒョウテイ</t>
    </rPh>
    <rPh sb="59" eb="63">
      <t>タンイシュウトク</t>
    </rPh>
    <rPh sb="64" eb="66">
      <t>バアイ</t>
    </rPh>
    <rPh sb="80" eb="82">
      <t>シュウトク</t>
    </rPh>
    <rPh sb="84" eb="87">
      <t>タンイスウ</t>
    </rPh>
    <phoneticPr fontId="5"/>
  </si>
  <si>
    <t>AK列｢修得単位数｣を入力します
履修のみの場合はAJ列に｢1｣AK列に｢0｣を入力します
総合的な探究の時間など評定のない単位修得の場合はAJ列に｢0｣を、AK列に修得した単位数をそれぞれ入力します</t>
    <rPh sb="17" eb="19">
      <t>リシュウ</t>
    </rPh>
    <rPh sb="22" eb="24">
      <t>バアイ</t>
    </rPh>
    <rPh sb="40" eb="42">
      <t>ニュウリョク</t>
    </rPh>
    <rPh sb="46" eb="49">
      <t>ソウゴウテキ</t>
    </rPh>
    <rPh sb="50" eb="52">
      <t>タンキュウ</t>
    </rPh>
    <rPh sb="53" eb="55">
      <t>ジカン</t>
    </rPh>
    <rPh sb="57" eb="59">
      <t>ヒョウテイ</t>
    </rPh>
    <rPh sb="62" eb="66">
      <t>タンイシュウトク</t>
    </rPh>
    <rPh sb="67" eb="69">
      <t>バアイ</t>
    </rPh>
    <rPh sb="83" eb="85">
      <t>シュウトク</t>
    </rPh>
    <rPh sb="87" eb="90">
      <t>タンイスウ</t>
    </rPh>
    <phoneticPr fontId="5"/>
  </si>
  <si>
    <t>｢電話番号｣は区切りハイフンの入力は必要ありません</t>
    <rPh sb="1" eb="5">
      <t>デンワバンゴウ</t>
    </rPh>
    <phoneticPr fontId="5"/>
  </si>
  <si>
    <t>S列には｢欠席の主な理由｣があれば選択肢から選んでください</t>
    <rPh sb="1" eb="2">
      <t>レツ</t>
    </rPh>
    <rPh sb="5" eb="7">
      <t>ケッセキ</t>
    </rPh>
    <rPh sb="8" eb="9">
      <t>オモ</t>
    </rPh>
    <rPh sb="10" eb="12">
      <t>リユウ</t>
    </rPh>
    <rPh sb="17" eb="20">
      <t>センタクシ</t>
    </rPh>
    <rPh sb="22" eb="23">
      <t>エラ</t>
    </rPh>
    <phoneticPr fontId="5"/>
  </si>
  <si>
    <t>体調不良</t>
  </si>
  <si>
    <t>病気</t>
  </si>
  <si>
    <t>けが</t>
  </si>
  <si>
    <t>通院</t>
  </si>
  <si>
    <t>入院</t>
  </si>
  <si>
    <t>本人または家庭の事情</t>
  </si>
  <si>
    <t>心身の不調</t>
  </si>
  <si>
    <t>J1:J</t>
    <phoneticPr fontId="5"/>
  </si>
  <si>
    <t>53001212340682331</t>
    <phoneticPr fontId="5"/>
  </si>
  <si>
    <t>130712242</t>
    <phoneticPr fontId="5"/>
  </si>
  <si>
    <t>$Z1:$Z</t>
    <phoneticPr fontId="5"/>
  </si>
  <si>
    <t>学年
年次</t>
    <rPh sb="0" eb="1">
      <t>ガク</t>
    </rPh>
    <rPh sb="1" eb="2">
      <t>ネン</t>
    </rPh>
    <rPh sb="3" eb="5">
      <t>ネンジ</t>
    </rPh>
    <phoneticPr fontId="5"/>
  </si>
  <si>
    <t>学年
年次</t>
    <rPh sb="0" eb="2">
      <t>ガクネン</t>
    </rPh>
    <rPh sb="3" eb="5">
      <t>ネンジ</t>
    </rPh>
    <phoneticPr fontId="5"/>
  </si>
  <si>
    <t>｢立｣は｢国立｣｢私立｣｢◎◎都道府県立｣を入力してください
｢学校名｣｢課程｣｢学科｣を入力・選択してください
｢学部等｣はあれば入力してください
｢立｣と｢学校名｣に入力したデータは全角スペースで接続して１行に表示されます
同様に｢課程｣と｢学科｣｢学部等｣に入力したデータは全角スペースで接続して１行に表示されます</t>
    <rPh sb="5" eb="7">
      <t>コクリツ</t>
    </rPh>
    <rPh sb="9" eb="11">
      <t>シリツ</t>
    </rPh>
    <rPh sb="22" eb="24">
      <t>ニュウリョク</t>
    </rPh>
    <rPh sb="45" eb="47">
      <t>ニュウリョク</t>
    </rPh>
    <rPh sb="48" eb="50">
      <t>センタク</t>
    </rPh>
    <rPh sb="66" eb="68">
      <t>ニュウリョク</t>
    </rPh>
    <rPh sb="76" eb="77">
      <t>リツ</t>
    </rPh>
    <rPh sb="80" eb="83">
      <t>ガッコウメイ</t>
    </rPh>
    <rPh sb="93" eb="95">
      <t>ゼンカク</t>
    </rPh>
    <rPh sb="100" eb="102">
      <t>セツゾク</t>
    </rPh>
    <rPh sb="105" eb="106">
      <t>ギョウ</t>
    </rPh>
    <rPh sb="107" eb="109">
      <t>ヒョウジ</t>
    </rPh>
    <rPh sb="114" eb="116">
      <t>ドウヨウ</t>
    </rPh>
    <rPh sb="118" eb="120">
      <t>カテイ</t>
    </rPh>
    <rPh sb="123" eb="125">
      <t>ガッカ</t>
    </rPh>
    <rPh sb="127" eb="130">
      <t>ガクブトウ</t>
    </rPh>
    <rPh sb="147" eb="149">
      <t>セツゾク</t>
    </rPh>
    <rPh sb="152" eb="153">
      <t>ギョウ</t>
    </rPh>
    <rPh sb="154" eb="156">
      <t>ヒョウジ</t>
    </rPh>
    <phoneticPr fontId="5"/>
  </si>
  <si>
    <t>平成</t>
  </si>
  <si>
    <t>全日制の課程</t>
  </si>
  <si>
    <t>入学</t>
  </si>
  <si>
    <t>あ</t>
  </si>
  <si>
    <t>ア</t>
  </si>
  <si>
    <t>い</t>
  </si>
  <si>
    <t>う</t>
  </si>
  <si>
    <t>え</t>
  </si>
  <si>
    <t>お</t>
  </si>
  <si>
    <t>か</t>
  </si>
  <si>
    <t>ァ</t>
  </si>
  <si>
    <t>ィ</t>
  </si>
  <si>
    <t>イ</t>
  </si>
  <si>
    <t>ゥ</t>
  </si>
  <si>
    <t>ウ</t>
  </si>
  <si>
    <t>ェ</t>
  </si>
  <si>
    <t>エ</t>
  </si>
  <si>
    <t>ォ</t>
  </si>
  <si>
    <t>オ</t>
  </si>
  <si>
    <t>カ</t>
  </si>
  <si>
    <t>ガ</t>
  </si>
  <si>
    <t>キ</t>
  </si>
  <si>
    <t>ギ</t>
  </si>
  <si>
    <t>ク</t>
  </si>
  <si>
    <t>グ</t>
  </si>
  <si>
    <t>ケ</t>
  </si>
  <si>
    <t>ゲ</t>
  </si>
  <si>
    <t>コ</t>
  </si>
  <si>
    <t>ゴ</t>
  </si>
  <si>
    <t>サ</t>
  </si>
  <si>
    <t>ザ</t>
  </si>
  <si>
    <t>シ</t>
  </si>
  <si>
    <t>ジ</t>
  </si>
  <si>
    <t>ス</t>
  </si>
  <si>
    <t>ズ</t>
  </si>
  <si>
    <t>セ</t>
  </si>
  <si>
    <t>ゼ</t>
  </si>
  <si>
    <t>ソ</t>
  </si>
  <si>
    <t>ゾ</t>
  </si>
  <si>
    <t>タ</t>
  </si>
  <si>
    <t>ダ</t>
  </si>
  <si>
    <t>チ</t>
  </si>
  <si>
    <t>ヂ</t>
  </si>
  <si>
    <t>ッ</t>
  </si>
  <si>
    <t>ツ</t>
  </si>
  <si>
    <t>ヅ</t>
  </si>
  <si>
    <t>テ</t>
  </si>
  <si>
    <t>デ</t>
  </si>
  <si>
    <t>ト</t>
  </si>
  <si>
    <t>ド</t>
  </si>
  <si>
    <t>ナ</t>
  </si>
  <si>
    <t>ニ</t>
  </si>
  <si>
    <t>ヌ</t>
  </si>
  <si>
    <t>ネ</t>
  </si>
  <si>
    <t>ノ</t>
  </si>
  <si>
    <t>ハ</t>
  </si>
  <si>
    <t>バ</t>
  </si>
  <si>
    <t>パ</t>
  </si>
  <si>
    <t>ヒ</t>
  </si>
  <si>
    <t>ビ</t>
  </si>
  <si>
    <t>ピ</t>
  </si>
  <si>
    <t>フ</t>
  </si>
  <si>
    <t>ブ</t>
  </si>
  <si>
    <t>プ</t>
  </si>
  <si>
    <t>ヘ</t>
  </si>
  <si>
    <t>ベ</t>
  </si>
  <si>
    <t>ペ</t>
  </si>
  <si>
    <t>ホ</t>
  </si>
  <si>
    <t>ボ</t>
  </si>
  <si>
    <t>ポ</t>
  </si>
  <si>
    <t>マ</t>
  </si>
  <si>
    <t>ミ</t>
  </si>
  <si>
    <t>ム</t>
  </si>
  <si>
    <t>メ</t>
  </si>
  <si>
    <t>モ</t>
  </si>
  <si>
    <t>ャ</t>
  </si>
  <si>
    <t>ヤ</t>
  </si>
  <si>
    <t>ュ</t>
  </si>
  <si>
    <t>ユ</t>
  </si>
  <si>
    <t>ョ</t>
  </si>
  <si>
    <t>ヨ</t>
  </si>
  <si>
    <t>ラ</t>
  </si>
  <si>
    <t>リ</t>
  </si>
  <si>
    <t>ル</t>
  </si>
  <si>
    <t>レ</t>
  </si>
  <si>
    <t>ロ</t>
  </si>
  <si>
    <t>ヮ</t>
  </si>
  <si>
    <t>ワ</t>
  </si>
  <si>
    <t>ヰ</t>
  </si>
  <si>
    <t>ヱ</t>
  </si>
  <si>
    <t>ヲ</t>
  </si>
  <si>
    <t>ン</t>
  </si>
  <si>
    <t>ヴ</t>
  </si>
  <si>
    <t>ヵ</t>
  </si>
  <si>
    <t>ヶ</t>
  </si>
  <si>
    <t>ぁ</t>
  </si>
  <si>
    <t>ぃ</t>
  </si>
  <si>
    <t>ぅ</t>
  </si>
  <si>
    <t>ぇ</t>
  </si>
  <si>
    <t>ぉ</t>
  </si>
  <si>
    <t>が</t>
  </si>
  <si>
    <t>き</t>
  </si>
  <si>
    <t>ぎ</t>
  </si>
  <si>
    <t>く</t>
  </si>
  <si>
    <t>ぐ</t>
  </si>
  <si>
    <t>け</t>
  </si>
  <si>
    <t>げ</t>
  </si>
  <si>
    <t>こ</t>
  </si>
  <si>
    <t>ご</t>
  </si>
  <si>
    <t>さ</t>
  </si>
  <si>
    <t>ざ</t>
  </si>
  <si>
    <t>し</t>
  </si>
  <si>
    <t>じ</t>
  </si>
  <si>
    <t>す</t>
  </si>
  <si>
    <t>ず</t>
  </si>
  <si>
    <t>せ</t>
  </si>
  <si>
    <t>ぜ</t>
  </si>
  <si>
    <t>そ</t>
  </si>
  <si>
    <t>ぞ</t>
  </si>
  <si>
    <t>た</t>
  </si>
  <si>
    <t>だ</t>
  </si>
  <si>
    <t>ち</t>
  </si>
  <si>
    <t>ぢ</t>
  </si>
  <si>
    <t>っ</t>
  </si>
  <si>
    <t>つ</t>
  </si>
  <si>
    <t>づ</t>
  </si>
  <si>
    <t>て</t>
  </si>
  <si>
    <t>で</t>
  </si>
  <si>
    <t>と</t>
  </si>
  <si>
    <t>ど</t>
  </si>
  <si>
    <t>な</t>
  </si>
  <si>
    <t>に</t>
  </si>
  <si>
    <t>ぬ</t>
  </si>
  <si>
    <t>ね</t>
  </si>
  <si>
    <t>の</t>
  </si>
  <si>
    <t>は</t>
  </si>
  <si>
    <t>ば</t>
  </si>
  <si>
    <t>ぱ</t>
  </si>
  <si>
    <t>ひ</t>
  </si>
  <si>
    <t>び</t>
  </si>
  <si>
    <t>ぴ</t>
  </si>
  <si>
    <t>ふ</t>
  </si>
  <si>
    <t>ぶ</t>
  </si>
  <si>
    <t>ぷ</t>
  </si>
  <si>
    <t>へ</t>
  </si>
  <si>
    <t>べ</t>
  </si>
  <si>
    <t>ぺ</t>
  </si>
  <si>
    <t>ほ</t>
  </si>
  <si>
    <t>ぼ</t>
  </si>
  <si>
    <t>ぽ</t>
  </si>
  <si>
    <t>ま</t>
  </si>
  <si>
    <t>み</t>
  </si>
  <si>
    <t>む</t>
  </si>
  <si>
    <t>め</t>
  </si>
  <si>
    <t>も</t>
  </si>
  <si>
    <t>ゃ</t>
  </si>
  <si>
    <t>や</t>
  </si>
  <si>
    <t>ゅ</t>
  </si>
  <si>
    <t>ゆ</t>
  </si>
  <si>
    <t>ょ</t>
  </si>
  <si>
    <t>よ</t>
  </si>
  <si>
    <t>ら</t>
  </si>
  <si>
    <t>り</t>
  </si>
  <si>
    <t>る</t>
  </si>
  <si>
    <t>れ</t>
  </si>
  <si>
    <t>ろ</t>
  </si>
  <si>
    <t>ゎ</t>
  </si>
  <si>
    <t>わ</t>
  </si>
  <si>
    <t>ゐ</t>
  </si>
  <si>
    <t>ゑ</t>
  </si>
  <si>
    <t>を</t>
  </si>
  <si>
    <t>ん</t>
  </si>
  <si>
    <t>ー</t>
    <phoneticPr fontId="5"/>
  </si>
  <si>
    <t>　</t>
    <phoneticPr fontId="5"/>
  </si>
  <si>
    <t>ももだに　こうとうがっこう</t>
    <phoneticPr fontId="5"/>
  </si>
  <si>
    <t>Ａ列学校名
のふりがな</t>
    <rPh sb="1" eb="2">
      <t>レツ</t>
    </rPh>
    <rPh sb="2" eb="5">
      <t>ガッコウメイ</t>
    </rPh>
    <phoneticPr fontId="5"/>
  </si>
  <si>
    <t>ー</t>
  </si>
  <si>
    <t>　</t>
  </si>
  <si>
    <t>Ａ列に入力した学校名のふりがなを入力してください
全角ひらがな、全角カタカナのみ利用できます（混在可）</t>
    <rPh sb="1" eb="2">
      <t>レツ</t>
    </rPh>
    <rPh sb="3" eb="5">
      <t>ニュウリョク</t>
    </rPh>
    <rPh sb="7" eb="9">
      <t>ガッコウ</t>
    </rPh>
    <rPh sb="9" eb="10">
      <t>メイ</t>
    </rPh>
    <rPh sb="16" eb="18">
      <t>ニュウリョク</t>
    </rPh>
    <rPh sb="25" eb="27">
      <t>ゼンカク</t>
    </rPh>
    <rPh sb="32" eb="34">
      <t>ゼンカク</t>
    </rPh>
    <rPh sb="40" eb="42">
      <t>リヨウ</t>
    </rPh>
    <rPh sb="47" eb="49">
      <t>コンザイ</t>
    </rPh>
    <rPh sb="49" eb="50">
      <t>カ</t>
    </rPh>
    <phoneticPr fontId="5"/>
  </si>
  <si>
    <t>成績・単位修得証明書　表紙</t>
    <rPh sb="11" eb="13">
      <t>ヒョウシ</t>
    </rPh>
    <phoneticPr fontId="5"/>
  </si>
  <si>
    <r>
      <rPr>
        <b/>
        <sz val="10"/>
        <color theme="1"/>
        <rFont val="ＭＳ Ｐ明朝"/>
        <family val="1"/>
        <charset val="128"/>
      </rPr>
      <t>学校長</t>
    </r>
    <r>
      <rPr>
        <sz val="10"/>
        <color theme="1"/>
        <rFont val="ＭＳ Ｐ明朝"/>
        <family val="1"/>
        <charset val="128"/>
      </rPr>
      <t>名前（姓）</t>
    </r>
    <rPh sb="0" eb="1">
      <t>ガク</t>
    </rPh>
    <rPh sb="2" eb="3">
      <t>チョウ</t>
    </rPh>
    <rPh sb="3" eb="5">
      <t>ナマエ</t>
    </rPh>
    <rPh sb="6" eb="7">
      <t>セイ</t>
    </rPh>
    <phoneticPr fontId="5"/>
  </si>
  <si>
    <r>
      <rPr>
        <b/>
        <sz val="10"/>
        <color theme="1"/>
        <rFont val="ＭＳ Ｐ明朝"/>
        <family val="1"/>
        <charset val="128"/>
      </rPr>
      <t>学校長</t>
    </r>
    <r>
      <rPr>
        <sz val="10"/>
        <color theme="1"/>
        <rFont val="ＭＳ Ｐ明朝"/>
        <family val="1"/>
        <charset val="128"/>
      </rPr>
      <t>名前（名）</t>
    </r>
    <rPh sb="6" eb="7">
      <t>メイ</t>
    </rPh>
    <phoneticPr fontId="5"/>
  </si>
  <si>
    <r>
      <rPr>
        <b/>
        <sz val="10"/>
        <color theme="1"/>
        <rFont val="ＭＳ Ｐ明朝"/>
        <family val="1"/>
        <charset val="128"/>
      </rPr>
      <t>記載者</t>
    </r>
    <r>
      <rPr>
        <sz val="10"/>
        <color theme="1"/>
        <rFont val="ＭＳ Ｐ明朝"/>
        <family val="1"/>
        <charset val="128"/>
      </rPr>
      <t>名前（姓）</t>
    </r>
    <rPh sb="0" eb="3">
      <t>キサイシャ</t>
    </rPh>
    <rPh sb="6" eb="7">
      <t>セイ</t>
    </rPh>
    <phoneticPr fontId="5"/>
  </si>
  <si>
    <r>
      <rPr>
        <b/>
        <sz val="10"/>
        <color theme="1"/>
        <rFont val="ＭＳ Ｐ明朝"/>
        <family val="1"/>
        <charset val="128"/>
      </rPr>
      <t>記載者</t>
    </r>
    <r>
      <rPr>
        <sz val="10"/>
        <color theme="1"/>
        <rFont val="ＭＳ Ｐ明朝"/>
        <family val="1"/>
        <charset val="128"/>
      </rPr>
      <t>名前（名）</t>
    </r>
    <rPh sb="0" eb="3">
      <t>キサイシャ</t>
    </rPh>
    <rPh sb="6" eb="7">
      <t>メイ</t>
    </rPh>
    <phoneticPr fontId="5"/>
  </si>
  <si>
    <t>転入学の理由</t>
    <phoneticPr fontId="5"/>
  </si>
  <si>
    <t>編転選択</t>
    <rPh sb="0" eb="1">
      <t>ヘン</t>
    </rPh>
    <rPh sb="1" eb="2">
      <t>テン</t>
    </rPh>
    <rPh sb="2" eb="4">
      <t>センタク</t>
    </rPh>
    <phoneticPr fontId="5"/>
  </si>
  <si>
    <t>入学選択</t>
    <rPh sb="0" eb="2">
      <t>ニュウガク</t>
    </rPh>
    <rPh sb="2" eb="4">
      <t>センタク</t>
    </rPh>
    <phoneticPr fontId="5"/>
  </si>
  <si>
    <t>名前、性別、誕生日、(転入学の場合の理由)の基礎情報を入力します　　入力必須項目をすべて入力すると背景色が黄色から青色に変わります</t>
    <rPh sb="0" eb="2">
      <t>ナマエ</t>
    </rPh>
    <rPh sb="3" eb="5">
      <t>セイベツ</t>
    </rPh>
    <rPh sb="6" eb="9">
      <t>タンジョウビ</t>
    </rPh>
    <rPh sb="11" eb="14">
      <t>テンニュウガク</t>
    </rPh>
    <rPh sb="15" eb="17">
      <t>バアイ</t>
    </rPh>
    <rPh sb="18" eb="20">
      <t>リユウ</t>
    </rPh>
    <rPh sb="22" eb="26">
      <t>キソジョウホウ</t>
    </rPh>
    <rPh sb="27" eb="29">
      <t>ニュウリョク</t>
    </rPh>
    <phoneticPr fontId="5"/>
  </si>
  <si>
    <t>さんぷるこうとうがっこう</t>
    <phoneticPr fontId="5"/>
  </si>
  <si>
    <t>鶴橋</t>
    <rPh sb="0" eb="2">
      <t>ツルハシ</t>
    </rPh>
    <phoneticPr fontId="5"/>
  </si>
  <si>
    <t>次郎</t>
    <rPh sb="0" eb="2">
      <t>ジロウ</t>
    </rPh>
    <phoneticPr fontId="5"/>
  </si>
  <si>
    <t>つるはし</t>
    <phoneticPr fontId="5"/>
  </si>
  <si>
    <t>じろう</t>
    <phoneticPr fontId="5"/>
  </si>
  <si>
    <t>男</t>
  </si>
  <si>
    <t>編入学</t>
  </si>
  <si>
    <t>○○府立</t>
    <rPh sb="2" eb="4">
      <t>フリツ</t>
    </rPh>
    <phoneticPr fontId="5"/>
  </si>
  <si>
    <t>■■■■高等学校</t>
    <rPh sb="4" eb="8">
      <t>コウトウガッコウ</t>
    </rPh>
    <phoneticPr fontId="5"/>
  </si>
  <si>
    <t>▲▲県立</t>
    <rPh sb="2" eb="4">
      <t>ケンリツ</t>
    </rPh>
    <phoneticPr fontId="5"/>
  </si>
  <si>
    <t>□□□□高等学校</t>
    <rPh sb="4" eb="8">
      <t>コウトウガッコウ</t>
    </rPh>
    <phoneticPr fontId="5"/>
  </si>
  <si>
    <t>普通科</t>
    <rPh sb="0" eb="3">
      <t>フツウカ</t>
    </rPh>
    <phoneticPr fontId="5"/>
  </si>
  <si>
    <t>転学</t>
  </si>
  <si>
    <t>退学</t>
  </si>
  <si>
    <t>B</t>
  </si>
  <si>
    <t>教科なし</t>
  </si>
  <si>
    <t>令和5年9月1日から令和5年12月30日まで休学</t>
    <rPh sb="0" eb="2">
      <t>レイワ</t>
    </rPh>
    <rPh sb="3" eb="4">
      <t>ネン</t>
    </rPh>
    <rPh sb="5" eb="6">
      <t>ガツ</t>
    </rPh>
    <rPh sb="7" eb="8">
      <t>ニチ</t>
    </rPh>
    <rPh sb="10" eb="12">
      <t>レイワ</t>
    </rPh>
    <rPh sb="13" eb="14">
      <t>ネン</t>
    </rPh>
    <rPh sb="16" eb="17">
      <t>ガツ</t>
    </rPh>
    <rPh sb="19" eb="20">
      <t>ニチ</t>
    </rPh>
    <rPh sb="22" eb="24">
      <t>キュウガク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</si>
</sst>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游ゴシック"/>
      <family val="2"/>
      <scheme val="minor"/>
    </font>
    <font>
      <sz val="11"/>
      <color theme="1"/>
      <name val="ＭＳ Ｐ明朝"/>
      <family val="1"/>
      <charset val="128"/>
    </font>
    <font>
      <sz val="10"/>
      <color theme="1"/>
      <name val="ＭＳ Ｐ明朝"/>
      <family val="1"/>
      <charset val="128"/>
    </font>
    <font>
      <sz val="11"/>
      <name val="ＭＳ Ｐゴシック"/>
      <family val="3"/>
      <charset val="128"/>
    </font>
    <font>
      <sz val="8"/>
      <name val="ＭＳ Ｐゴシック"/>
      <family val="3"/>
      <charset val="128"/>
    </font>
    <font>
      <sz val="6"/>
      <name val="游ゴシック"/>
      <family val="3"/>
      <charset val="128"/>
      <scheme val="minor"/>
    </font>
    <font>
      <sz val="6"/>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9"/>
      <name val="ＭＳ Ｐゴシック"/>
      <family val="3"/>
      <charset val="128"/>
    </font>
    <font>
      <b/>
      <sz val="10"/>
      <color theme="1"/>
      <name val="ＭＳ Ｐ明朝"/>
      <family val="1"/>
      <charset val="128"/>
    </font>
    <font>
      <sz val="9"/>
      <color theme="1"/>
      <name val="ＭＳ Ｐ明朝"/>
      <family val="1"/>
      <charset val="128"/>
    </font>
    <font>
      <sz val="8"/>
      <color theme="1"/>
      <name val="ＭＳ Ｐ明朝"/>
      <family val="1"/>
      <charset val="128"/>
    </font>
    <font>
      <sz val="6"/>
      <color theme="1"/>
      <name val="ＭＳ Ｐ明朝"/>
      <family val="1"/>
      <charset val="128"/>
    </font>
    <font>
      <sz val="7"/>
      <color theme="1"/>
      <name val="ＭＳ Ｐ明朝"/>
      <family val="1"/>
      <charset val="128"/>
    </font>
    <font>
      <sz val="12"/>
      <color theme="1"/>
      <name val="ＭＳ Ｐ明朝"/>
      <family val="1"/>
      <charset val="128"/>
    </font>
    <font>
      <b/>
      <sz val="14"/>
      <color theme="1"/>
      <name val="ＭＳ Ｐ明朝"/>
      <family val="1"/>
      <charset val="128"/>
    </font>
    <font>
      <sz val="9"/>
      <color theme="1"/>
      <name val="ＭＳ ゴシック"/>
      <family val="3"/>
      <charset val="128"/>
    </font>
    <font>
      <sz val="11"/>
      <color theme="1"/>
      <name val="ＭＳ ゴシック"/>
      <family val="3"/>
      <charset val="128"/>
    </font>
    <font>
      <sz val="14"/>
      <color theme="1"/>
      <name val="ＭＳ Ｐ明朝"/>
      <family val="1"/>
      <charset val="128"/>
    </font>
    <font>
      <sz val="9"/>
      <color theme="1"/>
      <name val="游ゴシック"/>
      <family val="2"/>
      <scheme val="minor"/>
    </font>
    <font>
      <sz val="9"/>
      <color theme="1"/>
      <name val="游ゴシック"/>
      <family val="3"/>
      <charset val="128"/>
      <scheme val="minor"/>
    </font>
    <font>
      <sz val="8"/>
      <color theme="1"/>
      <name val="游ゴシック"/>
      <family val="3"/>
      <charset val="128"/>
      <scheme val="minor"/>
    </font>
    <font>
      <sz val="4"/>
      <color theme="1"/>
      <name val="游ゴシック"/>
      <family val="2"/>
      <scheme val="minor"/>
    </font>
    <font>
      <sz val="11"/>
      <color theme="1"/>
      <name val="游ゴシック"/>
      <family val="3"/>
      <charset val="128"/>
      <scheme val="minor"/>
    </font>
    <font>
      <b/>
      <sz val="11"/>
      <color theme="1"/>
      <name val="ＭＳ Ｐ明朝"/>
      <family val="1"/>
      <charset val="128"/>
    </font>
    <font>
      <b/>
      <u/>
      <sz val="11"/>
      <color theme="1"/>
      <name val="ＭＳ Ｐ明朝"/>
      <family val="1"/>
      <charset val="128"/>
    </font>
    <font>
      <sz val="10"/>
      <color theme="1"/>
      <name val="游ゴシック"/>
      <family val="2"/>
      <scheme val="minor"/>
    </font>
    <font>
      <sz val="10"/>
      <color theme="1"/>
      <name val="ＭＳ 明朝"/>
      <family val="1"/>
      <charset val="128"/>
    </font>
    <font>
      <sz val="11"/>
      <color theme="1"/>
      <name val="ＭＳ 明朝"/>
      <family val="1"/>
      <charset val="128"/>
    </font>
    <font>
      <sz val="10.5"/>
      <color theme="1"/>
      <name val="游ゴシック"/>
      <family val="3"/>
      <charset val="128"/>
      <scheme val="minor"/>
    </font>
    <font>
      <sz val="14"/>
      <color theme="1"/>
      <name val="游ゴシック"/>
      <family val="3"/>
      <charset val="128"/>
      <scheme val="minor"/>
    </font>
    <font>
      <sz val="10"/>
      <color theme="0" tint="-4.9989318521683403E-2"/>
      <name val="ＭＳ Ｐ明朝"/>
      <family val="1"/>
      <charset val="128"/>
    </font>
    <font>
      <sz val="10"/>
      <color theme="0" tint="-0.14999847407452621"/>
      <name val="ＭＳ Ｐ明朝"/>
      <family val="1"/>
      <charset val="128"/>
    </font>
    <font>
      <sz val="10"/>
      <color theme="0"/>
      <name val="ＭＳ Ｐ明朝"/>
      <family val="1"/>
      <charset val="128"/>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5" tint="0.79998168889431442"/>
        <bgColor indexed="64"/>
      </patternFill>
    </fill>
  </fills>
  <borders count="7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s>
  <cellStyleXfs count="2">
    <xf numFmtId="0" fontId="0" fillId="0" borderId="0"/>
    <xf numFmtId="0" fontId="3" fillId="0" borderId="0">
      <alignment vertical="center"/>
    </xf>
  </cellStyleXfs>
  <cellXfs count="357">
    <xf numFmtId="0" fontId="0" fillId="0" borderId="0" xfId="0"/>
    <xf numFmtId="0" fontId="4" fillId="0" borderId="13"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horizontal="right" vertical="center"/>
    </xf>
    <xf numFmtId="0" fontId="2" fillId="0" borderId="0" xfId="0" applyFont="1" applyAlignment="1">
      <alignment vertical="center" shrinkToFit="1"/>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xf>
    <xf numFmtId="0" fontId="17" fillId="0" borderId="0" xfId="0" applyFont="1" applyAlignment="1">
      <alignment vertical="center" shrinkToFit="1"/>
    </xf>
    <xf numFmtId="0" fontId="1" fillId="0" borderId="0" xfId="0" applyFont="1" applyAlignment="1">
      <alignment horizontal="center" vertical="center" shrinkToFit="1"/>
    </xf>
    <xf numFmtId="0" fontId="1" fillId="0" borderId="0" xfId="0" applyFont="1" applyAlignment="1">
      <alignment horizontal="left" vertical="center" shrinkToFit="1"/>
    </xf>
    <xf numFmtId="0" fontId="1" fillId="0" borderId="0" xfId="0" applyFont="1" applyAlignment="1">
      <alignment horizontal="left" vertical="center"/>
    </xf>
    <xf numFmtId="0" fontId="1" fillId="0" borderId="0" xfId="0" applyFont="1" applyAlignment="1">
      <alignment horizontal="left" vertical="center" textRotation="255"/>
    </xf>
    <xf numFmtId="0" fontId="1" fillId="0" borderId="0" xfId="0" applyFont="1" applyAlignment="1">
      <alignment vertical="center" shrinkToFit="1"/>
    </xf>
    <xf numFmtId="0" fontId="2" fillId="0" borderId="3" xfId="0" applyFont="1" applyBorder="1" applyAlignment="1">
      <alignment vertical="center" shrinkToFit="1"/>
    </xf>
    <xf numFmtId="0" fontId="2" fillId="0" borderId="22" xfId="0" applyFont="1" applyBorder="1" applyAlignment="1">
      <alignment vertical="center" shrinkToFit="1"/>
    </xf>
    <xf numFmtId="0" fontId="1" fillId="2" borderId="39" xfId="0" applyFont="1" applyFill="1" applyBorder="1" applyAlignment="1" applyProtection="1">
      <alignment horizontal="center" vertical="center"/>
      <protection locked="0"/>
    </xf>
    <xf numFmtId="0" fontId="1" fillId="2" borderId="38"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3" borderId="28" xfId="0" applyFont="1" applyFill="1" applyBorder="1" applyAlignment="1">
      <alignment horizontal="center" vertical="center" shrinkToFit="1"/>
    </xf>
    <xf numFmtId="0" fontId="14" fillId="3" borderId="28" xfId="0" applyFont="1" applyFill="1" applyBorder="1" applyAlignment="1">
      <alignment horizontal="center" vertical="center" wrapText="1" shrinkToFit="1"/>
    </xf>
    <xf numFmtId="0" fontId="13" fillId="3" borderId="28" xfId="0" applyFont="1" applyFill="1" applyBorder="1" applyAlignment="1">
      <alignment horizontal="center" vertical="center" wrapText="1" shrinkToFit="1"/>
    </xf>
    <xf numFmtId="0" fontId="1" fillId="3" borderId="1" xfId="0" applyFont="1" applyFill="1" applyBorder="1" applyAlignment="1">
      <alignment vertical="center"/>
    </xf>
    <xf numFmtId="0" fontId="1" fillId="3" borderId="2" xfId="0" applyFont="1" applyFill="1" applyBorder="1" applyAlignment="1">
      <alignment vertical="center"/>
    </xf>
    <xf numFmtId="0" fontId="1" fillId="3" borderId="38"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0" xfId="0" applyFont="1" applyFill="1" applyAlignment="1">
      <alignment horizontal="center" vertical="center" shrinkToFit="1"/>
    </xf>
    <xf numFmtId="0" fontId="13" fillId="0" borderId="0" xfId="0" applyFont="1" applyAlignment="1">
      <alignment vertical="center" shrinkToFit="1"/>
    </xf>
    <xf numFmtId="0" fontId="1" fillId="3" borderId="0" xfId="0" applyFont="1" applyFill="1" applyAlignment="1">
      <alignment horizontal="center" vertical="center" wrapText="1" shrinkToFit="1"/>
    </xf>
    <xf numFmtId="0" fontId="3" fillId="0" borderId="0" xfId="1">
      <alignment vertical="center"/>
    </xf>
    <xf numFmtId="0" fontId="11" fillId="0" borderId="0" xfId="1" applyFont="1" applyAlignment="1">
      <alignment horizontal="right" vertical="center"/>
    </xf>
    <xf numFmtId="0" fontId="2" fillId="0" borderId="0" xfId="0" applyFont="1" applyAlignment="1">
      <alignment horizontal="right" vertical="center" shrinkToFit="1"/>
    </xf>
    <xf numFmtId="0" fontId="4" fillId="0" borderId="42" xfId="1" applyFont="1" applyBorder="1" applyAlignment="1">
      <alignment horizontal="center" vertical="center"/>
    </xf>
    <xf numFmtId="0" fontId="4" fillId="0" borderId="43" xfId="1" applyFont="1" applyBorder="1">
      <alignment vertical="center"/>
    </xf>
    <xf numFmtId="0" fontId="3" fillId="0" borderId="43" xfId="1" applyBorder="1" applyAlignment="1">
      <alignment vertical="center" wrapText="1"/>
    </xf>
    <xf numFmtId="0" fontId="3" fillId="0" borderId="43" xfId="1" applyBorder="1">
      <alignment vertical="center"/>
    </xf>
    <xf numFmtId="0" fontId="2" fillId="0" borderId="43" xfId="0" applyFont="1" applyBorder="1" applyAlignment="1">
      <alignment vertical="center" shrinkToFit="1"/>
    </xf>
    <xf numFmtId="0" fontId="2" fillId="0" borderId="44" xfId="0" applyFont="1" applyBorder="1" applyAlignment="1">
      <alignment vertical="center" shrinkToFit="1"/>
    </xf>
    <xf numFmtId="0" fontId="2" fillId="0" borderId="14" xfId="0" applyFont="1" applyBorder="1" applyAlignment="1">
      <alignment vertical="center" shrinkToFit="1"/>
    </xf>
    <xf numFmtId="0" fontId="2" fillId="0" borderId="21" xfId="0" applyFont="1" applyBorder="1" applyAlignment="1">
      <alignment vertical="center" shrinkToFit="1"/>
    </xf>
    <xf numFmtId="0" fontId="2" fillId="0" borderId="3" xfId="0" applyFont="1" applyBorder="1" applyAlignment="1">
      <alignment horizontal="right" vertical="center" shrinkToFit="1"/>
    </xf>
    <xf numFmtId="0" fontId="4" fillId="0" borderId="3" xfId="1" applyFont="1" applyBorder="1" applyAlignment="1">
      <alignment horizontal="right" vertical="center"/>
    </xf>
    <xf numFmtId="0" fontId="11" fillId="0" borderId="3" xfId="1" applyFont="1" applyBorder="1" applyAlignment="1">
      <alignment horizontal="center" vertical="center"/>
    </xf>
    <xf numFmtId="0" fontId="11" fillId="0" borderId="3" xfId="1" applyFont="1" applyBorder="1" applyAlignment="1">
      <alignment horizontal="left" vertical="center"/>
    </xf>
    <xf numFmtId="0" fontId="2" fillId="0" borderId="13" xfId="0" applyFont="1" applyBorder="1" applyAlignment="1">
      <alignment vertical="center" shrinkToFit="1"/>
    </xf>
    <xf numFmtId="0" fontId="13" fillId="0" borderId="0" xfId="0" applyFont="1" applyAlignment="1">
      <alignment horizontal="center" vertical="center" shrinkToFit="1"/>
    </xf>
    <xf numFmtId="0" fontId="19" fillId="0" borderId="0" xfId="0" applyFont="1" applyAlignment="1">
      <alignment shrinkToFit="1"/>
    </xf>
    <xf numFmtId="0" fontId="19" fillId="2" borderId="0" xfId="0" applyFont="1" applyFill="1" applyAlignment="1">
      <alignment shrinkToFit="1"/>
    </xf>
    <xf numFmtId="0" fontId="2" fillId="0" borderId="0" xfId="0" applyFont="1" applyAlignment="1">
      <alignment horizontal="center" vertical="center" shrinkToFit="1"/>
    </xf>
    <xf numFmtId="0" fontId="2" fillId="0" borderId="0" xfId="0" applyFont="1" applyAlignment="1">
      <alignment horizontal="left" vertical="center" indent="1" shrinkToFit="1"/>
    </xf>
    <xf numFmtId="0" fontId="10" fillId="0" borderId="0" xfId="1" applyFont="1" applyAlignment="1">
      <alignment vertical="top"/>
    </xf>
    <xf numFmtId="0" fontId="20" fillId="4" borderId="0" xfId="0" applyFont="1" applyFill="1" applyAlignment="1">
      <alignment shrinkToFit="1"/>
    </xf>
    <xf numFmtId="0" fontId="20" fillId="2" borderId="0" xfId="0" applyFont="1" applyFill="1" applyAlignment="1">
      <alignment shrinkToFit="1"/>
    </xf>
    <xf numFmtId="0" fontId="20" fillId="0" borderId="0" xfId="0" applyFont="1" applyAlignment="1">
      <alignment shrinkToFit="1"/>
    </xf>
    <xf numFmtId="0" fontId="20" fillId="2" borderId="0" xfId="0" applyFont="1" applyFill="1" applyAlignment="1">
      <alignment horizontal="right" shrinkToFit="1"/>
    </xf>
    <xf numFmtId="0" fontId="20" fillId="2" borderId="0" xfId="0" applyFont="1" applyFill="1" applyAlignment="1">
      <alignment horizontal="center" shrinkToFit="1"/>
    </xf>
    <xf numFmtId="0" fontId="20" fillId="0" borderId="0" xfId="0" applyFont="1" applyAlignment="1">
      <alignment horizontal="center" shrinkToFit="1"/>
    </xf>
    <xf numFmtId="0" fontId="20" fillId="0" borderId="0" xfId="0" applyFont="1" applyAlignment="1">
      <alignment horizontal="center" vertical="center" shrinkToFit="1"/>
    </xf>
    <xf numFmtId="0" fontId="0" fillId="0" borderId="0" xfId="0" applyAlignment="1">
      <alignment horizontal="center" vertical="center"/>
    </xf>
    <xf numFmtId="0" fontId="1" fillId="0" borderId="0" xfId="0" applyFont="1" applyAlignment="1" applyProtection="1">
      <alignment vertical="center" shrinkToFit="1"/>
      <protection locked="0"/>
    </xf>
    <xf numFmtId="0" fontId="1" fillId="0" borderId="0" xfId="0" applyFont="1" applyAlignment="1" applyProtection="1">
      <alignment horizontal="center" vertical="center" shrinkToFit="1"/>
      <protection locked="0"/>
    </xf>
    <xf numFmtId="0" fontId="2" fillId="0" borderId="0" xfId="0" applyFont="1" applyAlignment="1">
      <alignment horizontal="center" shrinkToFit="1"/>
    </xf>
    <xf numFmtId="0" fontId="1" fillId="0" borderId="0" xfId="0" applyFont="1" applyAlignment="1">
      <alignment vertical="top" wrapText="1"/>
    </xf>
    <xf numFmtId="0" fontId="1" fillId="3" borderId="25" xfId="0" applyFont="1" applyFill="1" applyBorder="1" applyAlignment="1">
      <alignment horizontal="center" vertical="center" shrinkToFit="1"/>
    </xf>
    <xf numFmtId="0" fontId="1" fillId="0" borderId="0" xfId="0" applyFont="1" applyAlignment="1">
      <alignment vertical="top"/>
    </xf>
    <xf numFmtId="0" fontId="12" fillId="0" borderId="0" xfId="0" applyFont="1" applyAlignment="1">
      <alignment horizontal="center" vertical="center" shrinkToFit="1"/>
    </xf>
    <xf numFmtId="0" fontId="14" fillId="0" borderId="0" xfId="0" applyFont="1" applyAlignment="1">
      <alignment vertical="center" wrapText="1"/>
    </xf>
    <xf numFmtId="0" fontId="11" fillId="0" borderId="0" xfId="1" applyFont="1" applyAlignment="1">
      <alignment vertical="center" shrinkToFit="1"/>
    </xf>
    <xf numFmtId="0" fontId="2" fillId="0" borderId="0" xfId="0" applyFont="1" applyAlignment="1">
      <alignment vertical="center"/>
    </xf>
    <xf numFmtId="0" fontId="21" fillId="0" borderId="55" xfId="0" applyFont="1" applyBorder="1" applyAlignment="1">
      <alignment horizontal="center" vertical="center" shrinkToFit="1"/>
    </xf>
    <xf numFmtId="0" fontId="2" fillId="0" borderId="0" xfId="0" applyFont="1" applyAlignment="1">
      <alignment vertical="top" shrinkToFit="1"/>
    </xf>
    <xf numFmtId="0" fontId="22" fillId="0" borderId="0" xfId="0" applyFont="1" applyAlignment="1">
      <alignment horizontal="center"/>
    </xf>
    <xf numFmtId="0" fontId="22" fillId="0" borderId="0" xfId="0" applyFont="1"/>
    <xf numFmtId="49" fontId="22" fillId="0" borderId="0" xfId="0" applyNumberFormat="1" applyFont="1"/>
    <xf numFmtId="49" fontId="24" fillId="0" borderId="0" xfId="0" applyNumberFormat="1" applyFont="1"/>
    <xf numFmtId="0" fontId="22" fillId="0" borderId="0" xfId="0" applyFont="1" applyAlignment="1">
      <alignment horizontal="center" vertical="center"/>
    </xf>
    <xf numFmtId="49" fontId="22" fillId="0" borderId="0" xfId="0" applyNumberFormat="1" applyFont="1" applyAlignment="1">
      <alignment vertical="center"/>
    </xf>
    <xf numFmtId="0" fontId="22" fillId="0" borderId="0" xfId="0" applyFont="1" applyAlignment="1">
      <alignment vertical="center"/>
    </xf>
    <xf numFmtId="49" fontId="22" fillId="0" borderId="0" xfId="0" applyNumberFormat="1" applyFont="1" applyAlignment="1">
      <alignment horizontal="center" vertical="center"/>
    </xf>
    <xf numFmtId="49" fontId="24" fillId="0" borderId="0" xfId="0" applyNumberFormat="1" applyFont="1" applyAlignment="1">
      <alignment vertical="center"/>
    </xf>
    <xf numFmtId="49" fontId="24" fillId="0" borderId="0" xfId="0" applyNumberFormat="1" applyFont="1" applyAlignment="1">
      <alignment vertical="center" shrinkToFit="1"/>
    </xf>
    <xf numFmtId="49" fontId="24" fillId="0" borderId="0" xfId="0" applyNumberFormat="1" applyFont="1" applyAlignment="1">
      <alignment shrinkToFit="1"/>
    </xf>
    <xf numFmtId="0" fontId="22" fillId="0" borderId="0" xfId="0" applyFont="1" applyAlignment="1">
      <alignment horizontal="center" vertical="center" shrinkToFit="1"/>
    </xf>
    <xf numFmtId="0" fontId="22" fillId="0" borderId="0" xfId="0" applyFont="1" applyAlignment="1">
      <alignment vertical="center" shrinkToFit="1"/>
    </xf>
    <xf numFmtId="0" fontId="24" fillId="0" borderId="0" xfId="0" applyFont="1" applyAlignment="1">
      <alignment horizontal="center" vertical="center" shrinkToFit="1"/>
    </xf>
    <xf numFmtId="0" fontId="23" fillId="0" borderId="0" xfId="0" applyFont="1" applyAlignment="1">
      <alignment horizontal="center" vertical="center" shrinkToFit="1"/>
    </xf>
    <xf numFmtId="0" fontId="25" fillId="0" borderId="0" xfId="0" applyFont="1" applyAlignment="1">
      <alignment vertical="center"/>
    </xf>
    <xf numFmtId="49" fontId="22" fillId="0" borderId="0" xfId="0" applyNumberFormat="1" applyFont="1" applyAlignment="1">
      <alignment vertical="center" shrinkToFit="1"/>
    </xf>
    <xf numFmtId="0" fontId="1" fillId="3" borderId="17" xfId="0" applyFont="1" applyFill="1" applyBorder="1" applyAlignment="1">
      <alignment vertical="center"/>
    </xf>
    <xf numFmtId="0" fontId="1" fillId="5" borderId="0" xfId="0" applyFont="1" applyFill="1" applyAlignment="1">
      <alignment vertical="center" shrinkToFit="1"/>
    </xf>
    <xf numFmtId="0" fontId="1" fillId="5" borderId="0" xfId="0" applyFont="1" applyFill="1" applyAlignment="1">
      <alignment horizontal="center" vertical="center" shrinkToFit="1"/>
    </xf>
    <xf numFmtId="0" fontId="21" fillId="0" borderId="0" xfId="0" applyFont="1" applyAlignment="1">
      <alignment horizontal="center" vertical="center" shrinkToFit="1"/>
    </xf>
    <xf numFmtId="0" fontId="8" fillId="0" borderId="42" xfId="1" applyFont="1" applyBorder="1" applyAlignment="1">
      <alignment horizontal="center" vertical="center"/>
    </xf>
    <xf numFmtId="0" fontId="10" fillId="0" borderId="3" xfId="1" applyFont="1" applyBorder="1" applyAlignment="1">
      <alignment horizontal="center" vertical="center"/>
    </xf>
    <xf numFmtId="0" fontId="10" fillId="0" borderId="3" xfId="1" applyFont="1" applyBorder="1" applyAlignment="1">
      <alignment horizontal="left" vertical="center"/>
    </xf>
    <xf numFmtId="0" fontId="7" fillId="0" borderId="43" xfId="1" applyFont="1" applyBorder="1">
      <alignment vertical="center"/>
    </xf>
    <xf numFmtId="0" fontId="8" fillId="0" borderId="0" xfId="1" applyFont="1" applyAlignment="1">
      <alignment horizontal="center" vertical="top" shrinkToFit="1"/>
    </xf>
    <xf numFmtId="0" fontId="2" fillId="0" borderId="0" xfId="0" applyFont="1" applyAlignment="1">
      <alignment horizontal="right" vertical="center"/>
    </xf>
    <xf numFmtId="0" fontId="2" fillId="3" borderId="17" xfId="0" applyFont="1" applyFill="1" applyBorder="1" applyAlignment="1">
      <alignment vertical="center"/>
    </xf>
    <xf numFmtId="0" fontId="2" fillId="3" borderId="17" xfId="0" applyFont="1" applyFill="1" applyBorder="1" applyAlignment="1">
      <alignment horizontal="center" vertical="center"/>
    </xf>
    <xf numFmtId="0" fontId="2" fillId="2" borderId="38" xfId="0" applyFont="1" applyFill="1" applyBorder="1" applyAlignment="1" applyProtection="1">
      <alignment horizontal="right" vertical="center"/>
      <protection locked="0"/>
    </xf>
    <xf numFmtId="0" fontId="2" fillId="2" borderId="20" xfId="0" applyFont="1" applyFill="1" applyBorder="1" applyAlignment="1" applyProtection="1">
      <alignment horizontal="right" vertical="center"/>
      <protection locked="0"/>
    </xf>
    <xf numFmtId="0" fontId="2" fillId="2" borderId="40" xfId="0" applyFont="1" applyFill="1" applyBorder="1" applyAlignment="1" applyProtection="1">
      <alignment horizontal="right" vertical="center"/>
      <protection locked="0"/>
    </xf>
    <xf numFmtId="0" fontId="2" fillId="2" borderId="39" xfId="0" applyFont="1" applyFill="1" applyBorder="1" applyAlignment="1" applyProtection="1">
      <alignment horizontal="right" vertical="center"/>
      <protection locked="0"/>
    </xf>
    <xf numFmtId="0" fontId="2" fillId="2" borderId="65" xfId="0" applyFont="1" applyFill="1" applyBorder="1" applyAlignment="1" applyProtection="1">
      <alignment horizontal="right" vertical="center"/>
      <protection locked="0"/>
    </xf>
    <xf numFmtId="0" fontId="2" fillId="2" borderId="40" xfId="0" applyFont="1" applyFill="1" applyBorder="1" applyAlignment="1" applyProtection="1">
      <alignment horizontal="right" vertical="center" shrinkToFit="1"/>
      <protection locked="0"/>
    </xf>
    <xf numFmtId="0" fontId="21" fillId="0" borderId="55" xfId="0" applyFont="1" applyBorder="1" applyAlignment="1" applyProtection="1">
      <alignment horizontal="center" vertical="center" shrinkToFit="1"/>
      <protection locked="0"/>
    </xf>
    <xf numFmtId="0" fontId="14" fillId="0" borderId="0" xfId="0" applyFont="1" applyAlignment="1">
      <alignment horizontal="center" vertical="center" shrinkToFit="1"/>
    </xf>
    <xf numFmtId="0" fontId="14" fillId="0" borderId="0" xfId="0" applyFont="1" applyAlignment="1">
      <alignment horizontal="center" vertical="center" wrapText="1" shrinkToFit="1"/>
    </xf>
    <xf numFmtId="0" fontId="26" fillId="0" borderId="0" xfId="0" applyFont="1" applyAlignment="1">
      <alignment vertical="center"/>
    </xf>
    <xf numFmtId="0" fontId="26" fillId="0" borderId="0" xfId="0" applyFont="1"/>
    <xf numFmtId="0" fontId="17" fillId="0" borderId="0" xfId="0" applyFont="1" applyAlignment="1">
      <alignment horizontal="center" vertical="center" shrinkToFit="1"/>
    </xf>
    <xf numFmtId="0" fontId="2" fillId="3" borderId="67" xfId="0" applyFont="1" applyFill="1" applyBorder="1" applyAlignment="1">
      <alignment horizontal="right" vertical="center"/>
    </xf>
    <xf numFmtId="0" fontId="2" fillId="3" borderId="66" xfId="0" applyFont="1" applyFill="1" applyBorder="1" applyAlignment="1">
      <alignment horizontal="right" vertical="center"/>
    </xf>
    <xf numFmtId="0" fontId="2" fillId="3" borderId="68" xfId="0" applyFont="1" applyFill="1" applyBorder="1" applyAlignment="1">
      <alignment horizontal="right" vertical="center"/>
    </xf>
    <xf numFmtId="0" fontId="2" fillId="3" borderId="64" xfId="0" applyFont="1" applyFill="1" applyBorder="1" applyAlignment="1">
      <alignment horizontal="right" vertical="center"/>
    </xf>
    <xf numFmtId="0" fontId="2" fillId="3" borderId="65" xfId="0" applyFont="1" applyFill="1" applyBorder="1" applyAlignment="1">
      <alignment horizontal="right" vertical="center"/>
    </xf>
    <xf numFmtId="0" fontId="2" fillId="3" borderId="20" xfId="0" applyFont="1" applyFill="1" applyBorder="1" applyAlignment="1">
      <alignment horizontal="right" vertical="center"/>
    </xf>
    <xf numFmtId="0" fontId="2" fillId="5" borderId="20" xfId="0" applyFont="1" applyFill="1" applyBorder="1" applyAlignment="1" applyProtection="1">
      <alignment horizontal="right" vertical="center"/>
      <protection locked="0"/>
    </xf>
    <xf numFmtId="0" fontId="1" fillId="5" borderId="39" xfId="0" applyFont="1" applyFill="1" applyBorder="1" applyAlignment="1" applyProtection="1">
      <alignment horizontal="center" vertical="center"/>
      <protection locked="0"/>
    </xf>
    <xf numFmtId="0" fontId="1" fillId="0" borderId="0" xfId="0" applyFont="1" applyAlignment="1" applyProtection="1">
      <alignment horizontal="right" vertical="center" shrinkToFit="1"/>
      <protection locked="0"/>
    </xf>
    <xf numFmtId="0" fontId="1" fillId="0" borderId="0" xfId="0" applyFont="1" applyAlignment="1">
      <alignment horizontal="right" vertical="top" wrapText="1" shrinkToFit="1"/>
    </xf>
    <xf numFmtId="0" fontId="1" fillId="0" borderId="0" xfId="0" applyFont="1" applyAlignment="1">
      <alignment horizontal="right" vertical="center" shrinkToFit="1"/>
    </xf>
    <xf numFmtId="49" fontId="24" fillId="0" borderId="28" xfId="0" applyNumberFormat="1" applyFont="1" applyBorder="1"/>
    <xf numFmtId="49" fontId="2" fillId="2" borderId="40" xfId="0" applyNumberFormat="1" applyFont="1" applyFill="1" applyBorder="1" applyAlignment="1" applyProtection="1">
      <alignment horizontal="right" vertical="center"/>
      <protection locked="0"/>
    </xf>
    <xf numFmtId="49" fontId="2" fillId="2" borderId="20" xfId="0" applyNumberFormat="1" applyFont="1" applyFill="1" applyBorder="1" applyAlignment="1" applyProtection="1">
      <alignment horizontal="right" vertical="center"/>
      <protection locked="0"/>
    </xf>
    <xf numFmtId="0" fontId="2" fillId="3" borderId="0" xfId="0" applyFont="1" applyFill="1" applyAlignment="1">
      <alignment horizontal="center" vertical="center" wrapText="1" shrinkToFit="1"/>
    </xf>
    <xf numFmtId="49" fontId="0" fillId="0" borderId="0" xfId="0" applyNumberFormat="1"/>
    <xf numFmtId="0" fontId="0" fillId="0" borderId="0" xfId="0" applyAlignment="1">
      <alignment shrinkToFit="1"/>
    </xf>
    <xf numFmtId="49" fontId="0" fillId="0" borderId="0" xfId="0" applyNumberFormat="1" applyAlignment="1">
      <alignment shrinkToFit="1"/>
    </xf>
    <xf numFmtId="0" fontId="0" fillId="6" borderId="1" xfId="0" applyFill="1" applyBorder="1" applyProtection="1">
      <protection locked="0"/>
    </xf>
    <xf numFmtId="0" fontId="0" fillId="4" borderId="0" xfId="0" applyFill="1"/>
    <xf numFmtId="0" fontId="1" fillId="3" borderId="2" xfId="0" applyFont="1" applyFill="1" applyBorder="1" applyAlignment="1">
      <alignment horizontal="right" vertical="center" wrapText="1"/>
    </xf>
    <xf numFmtId="0" fontId="1" fillId="0" borderId="28" xfId="0" applyFont="1" applyBorder="1" applyAlignment="1">
      <alignment horizontal="center" vertical="center"/>
    </xf>
    <xf numFmtId="0" fontId="29" fillId="0" borderId="0" xfId="0" applyFont="1" applyAlignment="1">
      <alignment shrinkToFit="1"/>
    </xf>
    <xf numFmtId="0" fontId="29" fillId="0" borderId="0" xfId="0" applyFont="1" applyAlignment="1">
      <alignment horizontal="right" shrinkToFit="1"/>
    </xf>
    <xf numFmtId="0" fontId="2" fillId="0" borderId="0" xfId="0" applyFont="1" applyAlignment="1">
      <alignment horizontal="right" shrinkToFit="1"/>
    </xf>
    <xf numFmtId="0" fontId="29" fillId="0" borderId="0" xfId="0" applyFont="1"/>
    <xf numFmtId="49" fontId="32" fillId="6" borderId="0" xfId="0" applyNumberFormat="1" applyFont="1" applyFill="1"/>
    <xf numFmtId="0" fontId="2" fillId="3" borderId="38" xfId="0" applyFont="1" applyFill="1" applyBorder="1" applyAlignment="1">
      <alignment horizontal="right" vertical="center"/>
    </xf>
    <xf numFmtId="0" fontId="2" fillId="3" borderId="69" xfId="0" applyFont="1" applyFill="1" applyBorder="1" applyAlignment="1">
      <alignment horizontal="right" vertical="center"/>
    </xf>
    <xf numFmtId="0" fontId="2" fillId="0" borderId="0" xfId="0" applyFont="1" applyAlignment="1">
      <alignment horizontal="center" vertical="center" textRotation="255"/>
    </xf>
    <xf numFmtId="0" fontId="35" fillId="0" borderId="0" xfId="0" applyFont="1" applyAlignment="1">
      <alignment horizontal="right" vertical="center"/>
    </xf>
    <xf numFmtId="0" fontId="34" fillId="0" borderId="0" xfId="0" applyFont="1" applyAlignment="1" applyProtection="1">
      <alignment vertical="top" wrapText="1"/>
      <protection locked="0"/>
    </xf>
    <xf numFmtId="0" fontId="9" fillId="0" borderId="0" xfId="0" applyFont="1" applyAlignment="1">
      <alignment horizontal="right" vertical="center"/>
    </xf>
    <xf numFmtId="0" fontId="36" fillId="0" borderId="0" xfId="0" applyFont="1" applyAlignment="1">
      <alignment vertical="center"/>
    </xf>
    <xf numFmtId="0" fontId="2" fillId="3" borderId="25" xfId="0" applyFont="1" applyFill="1" applyBorder="1" applyAlignment="1">
      <alignment horizontal="center" vertical="center" textRotation="255"/>
    </xf>
    <xf numFmtId="0" fontId="2" fillId="3" borderId="64" xfId="0" applyFont="1" applyFill="1" applyBorder="1" applyAlignment="1">
      <alignment horizontal="center" vertical="center" textRotation="255"/>
    </xf>
    <xf numFmtId="0" fontId="2" fillId="3" borderId="24" xfId="0" applyFont="1" applyFill="1" applyBorder="1" applyAlignment="1">
      <alignment horizontal="center" vertical="center" textRotation="255"/>
    </xf>
    <xf numFmtId="0" fontId="36" fillId="0" borderId="0" xfId="0" applyFont="1" applyAlignment="1">
      <alignment vertical="top" wrapText="1"/>
    </xf>
    <xf numFmtId="0" fontId="36" fillId="0" borderId="0" xfId="0" applyFont="1" applyAlignment="1">
      <alignment vertical="top"/>
    </xf>
    <xf numFmtId="0" fontId="2" fillId="3" borderId="28" xfId="0" applyFont="1" applyFill="1" applyBorder="1" applyAlignment="1">
      <alignment horizontal="center" vertical="center" textRotation="255"/>
    </xf>
    <xf numFmtId="0" fontId="9" fillId="5" borderId="0" xfId="0" applyFont="1" applyFill="1" applyAlignment="1" applyProtection="1">
      <alignment vertical="top" wrapText="1"/>
      <protection locked="0"/>
    </xf>
    <xf numFmtId="0" fontId="9" fillId="5" borderId="19" xfId="0" applyFont="1" applyFill="1" applyBorder="1" applyAlignment="1" applyProtection="1">
      <alignment vertical="top" wrapText="1"/>
      <protection locked="0"/>
    </xf>
    <xf numFmtId="0" fontId="9" fillId="5" borderId="29" xfId="0" applyFont="1" applyFill="1" applyBorder="1" applyAlignment="1" applyProtection="1">
      <alignment vertical="top" wrapText="1"/>
      <protection locked="0"/>
    </xf>
    <xf numFmtId="0" fontId="9" fillId="5" borderId="48" xfId="0" applyFont="1" applyFill="1" applyBorder="1" applyAlignment="1" applyProtection="1">
      <alignment vertical="top" wrapText="1"/>
      <protection locked="0"/>
    </xf>
    <xf numFmtId="0" fontId="9" fillId="5" borderId="16" xfId="0" applyFont="1" applyFill="1" applyBorder="1" applyAlignment="1" applyProtection="1">
      <alignment vertical="top" wrapText="1"/>
      <protection locked="0"/>
    </xf>
    <xf numFmtId="0" fontId="9" fillId="5" borderId="30" xfId="0" applyFont="1" applyFill="1" applyBorder="1" applyAlignment="1" applyProtection="1">
      <alignment vertical="top" wrapText="1"/>
      <protection locked="0"/>
    </xf>
    <xf numFmtId="0" fontId="35" fillId="3" borderId="7" xfId="0" applyFont="1" applyFill="1" applyBorder="1" applyAlignment="1">
      <alignment horizontal="right" vertical="center"/>
    </xf>
    <xf numFmtId="0" fontId="35" fillId="3" borderId="26" xfId="0" applyFont="1" applyFill="1" applyBorder="1" applyAlignment="1">
      <alignment horizontal="right" vertical="center"/>
    </xf>
    <xf numFmtId="0" fontId="31" fillId="2" borderId="1" xfId="0" applyFont="1" applyFill="1" applyBorder="1" applyAlignment="1" applyProtection="1">
      <alignment vertical="center"/>
      <protection locked="0"/>
    </xf>
    <xf numFmtId="0" fontId="31" fillId="2" borderId="53" xfId="0" applyFont="1" applyFill="1" applyBorder="1" applyAlignment="1" applyProtection="1">
      <alignment vertical="center"/>
      <protection locked="0"/>
    </xf>
    <xf numFmtId="0" fontId="31" fillId="2" borderId="2" xfId="0" applyFont="1" applyFill="1" applyBorder="1" applyAlignment="1" applyProtection="1">
      <alignment vertical="center"/>
      <protection locked="0"/>
    </xf>
    <xf numFmtId="0" fontId="1" fillId="0" borderId="0" xfId="0" applyFont="1" applyAlignment="1">
      <alignment vertical="top" wrapText="1"/>
    </xf>
    <xf numFmtId="0" fontId="1" fillId="3" borderId="28" xfId="0" applyFont="1" applyFill="1" applyBorder="1" applyAlignment="1">
      <alignment horizontal="center" vertical="center" textRotation="255"/>
    </xf>
    <xf numFmtId="0" fontId="1" fillId="3" borderId="17" xfId="0" applyFont="1" applyFill="1" applyBorder="1" applyAlignment="1">
      <alignment horizontal="center" vertical="center" textRotation="255"/>
    </xf>
    <xf numFmtId="0" fontId="1" fillId="3" borderId="7" xfId="0" applyFont="1" applyFill="1" applyBorder="1" applyAlignment="1">
      <alignment horizontal="center" vertical="center" textRotation="255"/>
    </xf>
    <xf numFmtId="0" fontId="1" fillId="3" borderId="26" xfId="0" applyFont="1" applyFill="1" applyBorder="1" applyAlignment="1">
      <alignment horizontal="center" vertical="center" textRotation="255"/>
    </xf>
    <xf numFmtId="0" fontId="1" fillId="3" borderId="38" xfId="0" applyFont="1" applyFill="1" applyBorder="1" applyAlignment="1">
      <alignment horizontal="center" vertical="center" textRotation="255"/>
    </xf>
    <xf numFmtId="0" fontId="1" fillId="3" borderId="20" xfId="0" applyFont="1" applyFill="1" applyBorder="1" applyAlignment="1">
      <alignment horizontal="center" vertical="center" textRotation="255"/>
    </xf>
    <xf numFmtId="0" fontId="1" fillId="3" borderId="39" xfId="0" applyFont="1" applyFill="1" applyBorder="1" applyAlignment="1">
      <alignment horizontal="center" vertical="center" textRotation="255"/>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top" wrapText="1" shrinkToFit="1"/>
    </xf>
    <xf numFmtId="0" fontId="1" fillId="0" borderId="0" xfId="0" applyFont="1" applyAlignment="1">
      <alignment vertical="center" wrapText="1" shrinkToFit="1"/>
    </xf>
    <xf numFmtId="0" fontId="1" fillId="0" borderId="16" xfId="0" applyFont="1" applyBorder="1" applyAlignment="1">
      <alignment vertical="center" wrapText="1" shrinkToFit="1"/>
    </xf>
    <xf numFmtId="0" fontId="1" fillId="0" borderId="1" xfId="0" applyFont="1" applyBorder="1" applyAlignment="1" applyProtection="1">
      <alignment vertical="center" shrinkToFit="1"/>
      <protection locked="0"/>
    </xf>
    <xf numFmtId="0" fontId="1" fillId="0" borderId="53" xfId="0" applyFont="1" applyBorder="1" applyAlignment="1" applyProtection="1">
      <alignment vertical="center" shrinkToFit="1"/>
      <protection locked="0"/>
    </xf>
    <xf numFmtId="0" fontId="1" fillId="0" borderId="2" xfId="0" applyFont="1" applyBorder="1" applyAlignment="1" applyProtection="1">
      <alignment vertical="center" shrinkToFit="1"/>
      <protection locked="0"/>
    </xf>
    <xf numFmtId="0" fontId="1" fillId="0" borderId="0" xfId="0" applyFont="1" applyAlignment="1">
      <alignment vertical="center" shrinkToFit="1"/>
    </xf>
    <xf numFmtId="0" fontId="1" fillId="0" borderId="19" xfId="0" applyFont="1" applyBorder="1" applyAlignment="1">
      <alignment vertical="center" shrinkToFit="1"/>
    </xf>
    <xf numFmtId="0" fontId="3" fillId="0" borderId="3" xfId="1" applyBorder="1">
      <alignment vertical="center"/>
    </xf>
    <xf numFmtId="0" fontId="2" fillId="0" borderId="3" xfId="0" applyFont="1" applyBorder="1" applyAlignment="1">
      <alignment vertical="center" shrinkToFit="1"/>
    </xf>
    <xf numFmtId="0" fontId="2" fillId="0" borderId="0" xfId="0" applyFont="1" applyAlignment="1">
      <alignment vertical="top" shrinkToFit="1"/>
    </xf>
    <xf numFmtId="0" fontId="4" fillId="0" borderId="43" xfId="1" applyFont="1" applyBorder="1" applyAlignment="1">
      <alignment horizontal="center" vertical="center"/>
    </xf>
    <xf numFmtId="0" fontId="3" fillId="0" borderId="0" xfId="1">
      <alignment vertical="center"/>
    </xf>
    <xf numFmtId="0" fontId="4" fillId="0" borderId="0" xfId="1" applyFont="1" applyAlignment="1">
      <alignment vertical="top"/>
    </xf>
    <xf numFmtId="0" fontId="4" fillId="0" borderId="0" xfId="1" applyFont="1" applyAlignment="1">
      <alignment horizontal="center" vertical="center"/>
    </xf>
    <xf numFmtId="0" fontId="4" fillId="0" borderId="0" xfId="1" applyFont="1">
      <alignment vertical="center"/>
    </xf>
    <xf numFmtId="0" fontId="2" fillId="0" borderId="0" xfId="0" applyFont="1" applyAlignment="1">
      <alignment horizontal="center" vertical="center" shrinkToFit="1"/>
    </xf>
    <xf numFmtId="0" fontId="2" fillId="0" borderId="3"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30" xfId="0" applyFont="1" applyBorder="1" applyAlignment="1">
      <alignment horizontal="center" vertical="center" shrinkToFit="1"/>
    </xf>
    <xf numFmtId="0" fontId="14" fillId="0" borderId="17" xfId="0" applyFont="1" applyBorder="1" applyAlignment="1">
      <alignment vertical="center" wrapText="1"/>
    </xf>
    <xf numFmtId="0" fontId="14" fillId="0" borderId="19" xfId="0" applyFont="1" applyBorder="1" applyAlignment="1">
      <alignment vertical="center" wrapText="1"/>
    </xf>
    <xf numFmtId="0" fontId="14" fillId="0" borderId="47" xfId="0" applyFont="1" applyBorder="1" applyAlignment="1">
      <alignment vertical="center" wrapText="1"/>
    </xf>
    <xf numFmtId="0" fontId="14" fillId="0" borderId="26" xfId="0" applyFont="1" applyBorder="1" applyAlignment="1">
      <alignment vertical="center" wrapText="1"/>
    </xf>
    <xf numFmtId="0" fontId="14" fillId="0" borderId="16" xfId="0" applyFont="1" applyBorder="1" applyAlignment="1">
      <alignment vertical="center" wrapText="1"/>
    </xf>
    <xf numFmtId="0" fontId="14" fillId="0" borderId="52" xfId="0" applyFont="1" applyBorder="1" applyAlignment="1">
      <alignment vertical="center" wrapText="1"/>
    </xf>
    <xf numFmtId="0" fontId="2" fillId="0" borderId="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4" xfId="0" applyFont="1" applyBorder="1" applyAlignment="1">
      <alignment horizontal="center" vertical="center" shrinkToFit="1"/>
    </xf>
    <xf numFmtId="0" fontId="14" fillId="0" borderId="34" xfId="0" applyFont="1" applyBorder="1" applyAlignment="1">
      <alignment vertical="center" wrapText="1"/>
    </xf>
    <xf numFmtId="0" fontId="14" fillId="0" borderId="3" xfId="0" applyFont="1" applyBorder="1" applyAlignment="1">
      <alignment vertical="center" wrapText="1"/>
    </xf>
    <xf numFmtId="0" fontId="14" fillId="0" borderId="22" xfId="0" applyFont="1" applyBorder="1" applyAlignment="1">
      <alignment vertical="center" wrapText="1"/>
    </xf>
    <xf numFmtId="0" fontId="2" fillId="0" borderId="23"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19"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6" xfId="0" applyFont="1" applyBorder="1" applyAlignment="1">
      <alignment horizontal="center" vertical="center" shrinkToFit="1"/>
    </xf>
    <xf numFmtId="0" fontId="16" fillId="0" borderId="24"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45" xfId="0" applyFont="1" applyBorder="1" applyAlignment="1">
      <alignment horizontal="center" vertical="center" wrapText="1"/>
    </xf>
    <xf numFmtId="0" fontId="8" fillId="0" borderId="31" xfId="0" applyFont="1" applyBorder="1" applyAlignment="1">
      <alignment horizontal="center" vertical="center" shrinkToFit="1"/>
    </xf>
    <xf numFmtId="0" fontId="8" fillId="0" borderId="51" xfId="0" applyFont="1" applyBorder="1" applyAlignment="1">
      <alignment horizontal="center" vertical="center" shrinkToFit="1"/>
    </xf>
    <xf numFmtId="0" fontId="2" fillId="0" borderId="47" xfId="0" applyFont="1" applyBorder="1" applyAlignment="1">
      <alignment horizontal="center" vertical="center" shrinkToFit="1"/>
    </xf>
    <xf numFmtId="0" fontId="0" fillId="0" borderId="28" xfId="0" applyBorder="1" applyAlignment="1">
      <alignment horizontal="center" vertical="center" shrinkToFit="1"/>
    </xf>
    <xf numFmtId="0" fontId="0" fillId="0" borderId="45" xfId="0" applyBorder="1" applyAlignment="1">
      <alignment horizontal="center" vertical="center" shrinkToFit="1"/>
    </xf>
    <xf numFmtId="0" fontId="2" fillId="0" borderId="0" xfId="0" applyFont="1" applyAlignment="1">
      <alignment horizontal="left" vertical="center" indent="1" shrinkToFit="1"/>
    </xf>
    <xf numFmtId="0" fontId="2" fillId="0" borderId="14" xfId="0" applyFont="1" applyBorder="1" applyAlignment="1">
      <alignment horizontal="left" vertical="center" indent="1" shrinkToFit="1"/>
    </xf>
    <xf numFmtId="0" fontId="2" fillId="0" borderId="3" xfId="0" applyFont="1" applyBorder="1" applyAlignment="1">
      <alignment horizontal="left" vertical="center" indent="1" shrinkToFit="1"/>
    </xf>
    <xf numFmtId="0" fontId="2" fillId="0" borderId="22" xfId="0" applyFont="1" applyBorder="1" applyAlignment="1">
      <alignment horizontal="left" vertical="center" indent="1" shrinkToFit="1"/>
    </xf>
    <xf numFmtId="0" fontId="2" fillId="0" borderId="8" xfId="0" applyFont="1" applyBorder="1" applyAlignment="1">
      <alignment horizontal="left" vertical="center" indent="1" shrinkToFit="1"/>
    </xf>
    <xf numFmtId="0" fontId="2" fillId="0" borderId="9" xfId="0" applyFont="1" applyBorder="1" applyAlignment="1">
      <alignment horizontal="left" vertical="center" indent="1" shrinkToFit="1"/>
    </xf>
    <xf numFmtId="0" fontId="2" fillId="0" borderId="10" xfId="0" applyFont="1" applyBorder="1" applyAlignment="1">
      <alignment horizontal="left" vertical="center" indent="1" shrinkToFit="1"/>
    </xf>
    <xf numFmtId="0" fontId="2" fillId="0" borderId="13" xfId="0" applyFont="1" applyBorder="1" applyAlignment="1">
      <alignment horizontal="left" vertical="center" indent="1" shrinkToFit="1"/>
    </xf>
    <xf numFmtId="0" fontId="2" fillId="0" borderId="34"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5" xfId="0" applyFont="1" applyBorder="1" applyAlignment="1">
      <alignment horizontal="center" vertical="center" wrapText="1"/>
    </xf>
    <xf numFmtId="0" fontId="2" fillId="0" borderId="24"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30"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30" xfId="0" applyFont="1" applyBorder="1" applyAlignment="1">
      <alignment horizontal="center" vertical="center" wrapText="1"/>
    </xf>
    <xf numFmtId="0" fontId="2" fillId="0" borderId="1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53" xfId="0" applyFont="1" applyBorder="1" applyAlignment="1">
      <alignment horizontal="center" vertical="center" shrinkToFit="1"/>
    </xf>
    <xf numFmtId="0" fontId="2" fillId="0" borderId="1" xfId="0" applyFont="1" applyBorder="1" applyAlignment="1">
      <alignment vertical="center" shrinkToFit="1"/>
    </xf>
    <xf numFmtId="0" fontId="2" fillId="0" borderId="53" xfId="0" applyFont="1" applyBorder="1" applyAlignment="1">
      <alignment vertical="center" shrinkToFit="1"/>
    </xf>
    <xf numFmtId="0" fontId="2" fillId="0" borderId="2" xfId="0" applyFont="1" applyBorder="1" applyAlignment="1">
      <alignment vertical="center" shrinkToFit="1"/>
    </xf>
    <xf numFmtId="0" fontId="17" fillId="0" borderId="43" xfId="0" applyFont="1" applyBorder="1" applyAlignment="1">
      <alignment horizontal="center" vertical="center"/>
    </xf>
    <xf numFmtId="0" fontId="17" fillId="0" borderId="3" xfId="0" applyFont="1" applyBorder="1" applyAlignment="1">
      <alignment horizontal="center" vertical="center"/>
    </xf>
    <xf numFmtId="0" fontId="2" fillId="0" borderId="43" xfId="0" applyFont="1" applyBorder="1" applyAlignment="1">
      <alignment horizontal="center" vertical="center"/>
    </xf>
    <xf numFmtId="0" fontId="2" fillId="0" borderId="3" xfId="0" applyFont="1" applyBorder="1" applyAlignment="1">
      <alignment horizontal="center" vertical="center"/>
    </xf>
    <xf numFmtId="0" fontId="2" fillId="0" borderId="43" xfId="0" applyFont="1" applyBorder="1" applyAlignment="1">
      <alignment vertical="center"/>
    </xf>
    <xf numFmtId="0" fontId="2" fillId="0" borderId="44" xfId="0" applyFont="1" applyBorder="1" applyAlignment="1">
      <alignment vertical="center"/>
    </xf>
    <xf numFmtId="0" fontId="2" fillId="0" borderId="3" xfId="0" applyFont="1" applyBorder="1" applyAlignment="1">
      <alignment vertical="center"/>
    </xf>
    <xf numFmtId="0" fontId="2" fillId="0" borderId="22" xfId="0" applyFont="1" applyBorder="1" applyAlignment="1">
      <alignment vertical="center"/>
    </xf>
    <xf numFmtId="0" fontId="2" fillId="0" borderId="43" xfId="0" applyFont="1" applyBorder="1" applyAlignment="1">
      <alignment horizontal="right" vertical="center"/>
    </xf>
    <xf numFmtId="0" fontId="2" fillId="0" borderId="3" xfId="0" applyFont="1" applyBorder="1" applyAlignment="1">
      <alignment horizontal="right" vertical="center"/>
    </xf>
    <xf numFmtId="0" fontId="10" fillId="0" borderId="9" xfId="1" applyFont="1" applyBorder="1" applyAlignment="1">
      <alignment vertical="top"/>
    </xf>
    <xf numFmtId="0" fontId="10" fillId="0" borderId="10" xfId="1" applyFont="1" applyBorder="1" applyAlignment="1">
      <alignment vertical="top"/>
    </xf>
    <xf numFmtId="0" fontId="10" fillId="0" borderId="0" xfId="1" applyFont="1" applyAlignment="1">
      <alignment vertical="top"/>
    </xf>
    <xf numFmtId="0" fontId="10" fillId="0" borderId="14" xfId="1" applyFont="1" applyBorder="1" applyAlignment="1">
      <alignment vertical="top"/>
    </xf>
    <xf numFmtId="0" fontId="10" fillId="0" borderId="3" xfId="1" applyFont="1" applyBorder="1" applyAlignment="1">
      <alignment vertical="top"/>
    </xf>
    <xf numFmtId="0" fontId="10" fillId="0" borderId="22" xfId="1" applyFont="1" applyBorder="1" applyAlignment="1">
      <alignment vertical="top"/>
    </xf>
    <xf numFmtId="0" fontId="2" fillId="0" borderId="11"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49" xfId="0" applyFont="1" applyBorder="1" applyAlignment="1">
      <alignment horizontal="center" vertical="center" shrinkToFit="1"/>
    </xf>
    <xf numFmtId="0" fontId="14" fillId="0" borderId="0" xfId="0" applyFont="1" applyAlignment="1">
      <alignment horizontal="center" shrinkToFit="1"/>
    </xf>
    <xf numFmtId="0" fontId="14" fillId="0" borderId="48" xfId="0" applyFont="1" applyBorder="1" applyAlignment="1">
      <alignment horizontal="center" shrinkToFit="1"/>
    </xf>
    <xf numFmtId="0" fontId="13" fillId="0" borderId="16" xfId="0" applyFont="1" applyBorder="1" applyAlignment="1">
      <alignment horizontal="center" shrinkToFit="1"/>
    </xf>
    <xf numFmtId="0" fontId="13" fillId="0" borderId="30" xfId="0" applyFont="1" applyBorder="1" applyAlignment="1">
      <alignment horizontal="center" shrinkToFit="1"/>
    </xf>
    <xf numFmtId="0" fontId="10" fillId="0" borderId="50" xfId="0" applyFont="1" applyBorder="1" applyAlignment="1">
      <alignment horizontal="center" vertical="center" shrinkToFit="1"/>
    </xf>
    <xf numFmtId="0" fontId="10" fillId="0" borderId="43" xfId="0" applyFont="1" applyBorder="1" applyAlignment="1">
      <alignment horizontal="center" vertical="center" shrinkToFit="1"/>
    </xf>
    <xf numFmtId="0" fontId="2" fillId="0" borderId="7"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49"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0" xfId="0" applyFont="1" applyAlignment="1">
      <alignment horizontal="center" vertical="center" shrinkToFit="1"/>
    </xf>
    <xf numFmtId="0" fontId="9" fillId="0" borderId="48"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30" xfId="0" applyFont="1" applyBorder="1" applyAlignment="1">
      <alignment horizontal="center" vertical="center" shrinkToFit="1"/>
    </xf>
    <xf numFmtId="0" fontId="2" fillId="0" borderId="22"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27" xfId="0" applyFont="1" applyBorder="1" applyAlignment="1">
      <alignment horizontal="center" vertical="center" shrinkToFit="1"/>
    </xf>
    <xf numFmtId="0" fontId="11" fillId="0" borderId="5" xfId="1" applyFont="1" applyBorder="1" applyAlignment="1">
      <alignment vertical="center" shrinkToFit="1"/>
    </xf>
    <xf numFmtId="0" fontId="11" fillId="0" borderId="6" xfId="1" applyFont="1" applyBorder="1" applyAlignment="1">
      <alignment vertical="center" shrinkToFit="1"/>
    </xf>
    <xf numFmtId="0" fontId="18" fillId="0" borderId="0" xfId="0" applyFont="1" applyAlignment="1">
      <alignment horizontal="center" vertical="center" shrinkToFit="1"/>
    </xf>
    <xf numFmtId="0" fontId="2" fillId="0" borderId="0" xfId="0" applyFont="1" applyAlignment="1">
      <alignment horizontal="center" shrinkToFit="1"/>
    </xf>
    <xf numFmtId="0" fontId="2" fillId="0" borderId="14" xfId="0" applyFont="1" applyBorder="1" applyAlignment="1">
      <alignment horizontal="center" shrinkToFit="1"/>
    </xf>
    <xf numFmtId="0" fontId="2" fillId="0" borderId="0" xfId="0" applyFont="1" applyAlignment="1">
      <alignment vertical="top" wrapText="1" shrinkToFit="1"/>
    </xf>
    <xf numFmtId="0" fontId="8" fillId="0" borderId="13" xfId="1" applyFont="1" applyBorder="1" applyAlignment="1">
      <alignment horizontal="center" vertical="center"/>
    </xf>
    <xf numFmtId="0" fontId="8" fillId="0" borderId="0" xfId="1" applyFont="1" applyAlignment="1">
      <alignment horizontal="center" vertical="center"/>
    </xf>
    <xf numFmtId="0" fontId="10" fillId="0" borderId="0" xfId="1" applyFont="1" applyAlignment="1">
      <alignment horizontal="left" vertical="top" shrinkToFit="1"/>
    </xf>
    <xf numFmtId="0" fontId="7" fillId="0" borderId="0" xfId="1" applyFont="1" applyAlignment="1">
      <alignment vertical="center" shrinkToFit="1"/>
    </xf>
    <xf numFmtId="0" fontId="8" fillId="0" borderId="21" xfId="1" applyFont="1" applyBorder="1" applyAlignment="1">
      <alignment horizontal="center" vertical="center"/>
    </xf>
    <xf numFmtId="0" fontId="8" fillId="0" borderId="3" xfId="1" applyFont="1" applyBorder="1" applyAlignment="1">
      <alignment horizontal="center" vertical="center"/>
    </xf>
    <xf numFmtId="0" fontId="7" fillId="0" borderId="43" xfId="1" applyFont="1" applyBorder="1" applyAlignment="1">
      <alignment horizontal="center" vertical="center" shrinkToFit="1"/>
    </xf>
    <xf numFmtId="0" fontId="10" fillId="0" borderId="8" xfId="1" applyFont="1" applyBorder="1" applyAlignment="1">
      <alignment vertical="top" wrapText="1"/>
    </xf>
    <xf numFmtId="0" fontId="10" fillId="0" borderId="9" xfId="1" applyFont="1" applyBorder="1" applyAlignment="1">
      <alignment vertical="top" wrapText="1"/>
    </xf>
    <xf numFmtId="0" fontId="10" fillId="0" borderId="10" xfId="1" applyFont="1" applyBorder="1" applyAlignment="1">
      <alignment vertical="top" wrapText="1"/>
    </xf>
    <xf numFmtId="0" fontId="10" fillId="0" borderId="13" xfId="1" applyFont="1" applyBorder="1" applyAlignment="1">
      <alignment vertical="top" wrapText="1"/>
    </xf>
    <xf numFmtId="0" fontId="10" fillId="0" borderId="0" xfId="1" applyFont="1" applyAlignment="1">
      <alignment vertical="top" wrapText="1"/>
    </xf>
    <xf numFmtId="0" fontId="10" fillId="0" borderId="14" xfId="1" applyFont="1" applyBorder="1" applyAlignment="1">
      <alignment vertical="top" wrapText="1"/>
    </xf>
    <xf numFmtId="0" fontId="9" fillId="0" borderId="62"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63" xfId="0" applyFont="1" applyBorder="1" applyAlignment="1">
      <alignment horizontal="center" vertical="center" shrinkToFit="1"/>
    </xf>
    <xf numFmtId="0" fontId="7" fillId="0" borderId="3" xfId="1" applyFont="1" applyBorder="1" applyAlignment="1">
      <alignment horizontal="center" vertical="center" shrinkToFit="1"/>
    </xf>
    <xf numFmtId="0" fontId="8" fillId="0" borderId="56" xfId="0" applyFont="1" applyBorder="1" applyAlignment="1">
      <alignment horizontal="center" vertical="center" shrinkToFit="1"/>
    </xf>
    <xf numFmtId="0" fontId="8" fillId="0" borderId="57" xfId="0" applyFont="1" applyBorder="1" applyAlignment="1">
      <alignment horizontal="center" vertical="center" shrinkToFit="1"/>
    </xf>
    <xf numFmtId="0" fontId="8" fillId="0" borderId="58" xfId="0" applyFont="1" applyBorder="1" applyAlignment="1">
      <alignment horizontal="center" vertical="center" shrinkToFit="1"/>
    </xf>
    <xf numFmtId="0" fontId="8" fillId="0" borderId="59"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61"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48" xfId="0" applyFont="1" applyBorder="1" applyAlignment="1">
      <alignment horizontal="center" vertical="center" shrinkToFit="1"/>
    </xf>
    <xf numFmtId="0" fontId="14" fillId="0" borderId="16" xfId="0" applyFont="1" applyBorder="1" applyAlignment="1">
      <alignment horizontal="center" shrinkToFit="1"/>
    </xf>
    <xf numFmtId="0" fontId="7" fillId="0" borderId="43" xfId="1" applyFont="1" applyBorder="1" applyAlignment="1">
      <alignment horizontal="center" vertical="center"/>
    </xf>
    <xf numFmtId="0" fontId="13" fillId="0" borderId="32"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53"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 xfId="0" applyFont="1" applyBorder="1" applyAlignment="1">
      <alignment vertical="center" shrinkToFit="1"/>
    </xf>
    <xf numFmtId="0" fontId="13" fillId="0" borderId="53" xfId="0" applyFont="1" applyBorder="1" applyAlignment="1">
      <alignment vertical="center" shrinkToFit="1"/>
    </xf>
    <xf numFmtId="0" fontId="13" fillId="0" borderId="2" xfId="0" applyFont="1" applyBorder="1" applyAlignment="1">
      <alignment vertical="center" shrinkToFit="1"/>
    </xf>
    <xf numFmtId="0" fontId="22" fillId="0" borderId="28" xfId="0" applyFont="1" applyBorder="1" applyAlignment="1">
      <alignment horizontal="center" vertical="center" shrinkToFit="1"/>
    </xf>
    <xf numFmtId="0" fontId="22" fillId="0" borderId="45" xfId="0" applyFont="1" applyBorder="1" applyAlignment="1">
      <alignment horizontal="center" vertical="center" shrinkToFit="1"/>
    </xf>
    <xf numFmtId="0" fontId="13" fillId="0" borderId="35" xfId="0" applyFont="1" applyBorder="1" applyAlignment="1">
      <alignment horizontal="center" vertical="center" wrapText="1"/>
    </xf>
    <xf numFmtId="0" fontId="13" fillId="0" borderId="24" xfId="0" applyFont="1" applyBorder="1" applyAlignment="1">
      <alignment horizontal="center" vertical="center" wrapText="1"/>
    </xf>
    <xf numFmtId="0" fontId="8" fillId="0" borderId="44"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5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30" fillId="0" borderId="0" xfId="0" applyFont="1" applyAlignment="1">
      <alignment shrinkToFit="1"/>
    </xf>
    <xf numFmtId="0" fontId="33" fillId="0" borderId="0" xfId="0" applyFont="1" applyAlignment="1">
      <alignment horizontal="center" vertical="center"/>
    </xf>
    <xf numFmtId="0" fontId="29" fillId="0" borderId="0" xfId="0" applyFont="1" applyAlignment="1">
      <alignment shrinkToFit="1"/>
    </xf>
  </cellXfs>
  <cellStyles count="2">
    <cellStyle name="標準" xfId="0" builtinId="0"/>
    <cellStyle name="標準 2" xfId="1" xr:uid="{00000000-0005-0000-0000-000001000000}"/>
  </cellStyles>
  <dxfs count="30">
    <dxf>
      <font>
        <color theme="0"/>
      </font>
    </dxf>
    <dxf>
      <fill>
        <patternFill>
          <bgColor rgb="FFFFFF00"/>
        </pattern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border>
    </dxf>
    <dxf>
      <fill>
        <patternFill>
          <bgColor rgb="FFFF00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border>
    </dxf>
    <dxf>
      <fill>
        <patternFill>
          <bgColor rgb="FFFF0000"/>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border>
    </dxf>
    <dxf>
      <fill>
        <patternFill>
          <bgColor rgb="FFFF0000"/>
        </patternFill>
      </fill>
      <border>
        <left style="thin">
          <color auto="1"/>
        </left>
        <right style="thin">
          <color auto="1"/>
        </right>
        <top style="thin">
          <color auto="1"/>
        </top>
        <bottom style="thin">
          <color auto="1"/>
        </bottom>
      </border>
    </dxf>
    <dxf>
      <fill>
        <patternFill>
          <bgColor theme="0" tint="-0.14996795556505021"/>
        </patternFill>
      </fill>
      <border>
        <left style="thin">
          <color auto="1"/>
        </left>
        <right style="thin">
          <color auto="1"/>
        </right>
        <top style="thin">
          <color auto="1"/>
        </top>
        <bottom style="thin">
          <color auto="1"/>
        </bottom>
      </border>
    </dxf>
    <dxf>
      <fill>
        <patternFill>
          <bgColor theme="0" tint="-4.9989318521683403E-2"/>
        </patternFill>
      </fill>
    </dxf>
    <dxf>
      <fill>
        <patternFill>
          <bgColor rgb="FFFFC000"/>
        </patternFill>
      </fill>
    </dxf>
    <dxf>
      <border>
        <left style="thin">
          <color auto="1"/>
        </left>
        <right style="thin">
          <color auto="1"/>
        </right>
        <top style="thin">
          <color auto="1"/>
        </top>
        <bottom style="thin">
          <color auto="1"/>
        </bottom>
        <vertical/>
        <horizontal/>
      </border>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theme="0" tint="-0.14996795556505021"/>
        </patternFill>
      </fill>
      <border>
        <left style="thin">
          <color auto="1"/>
        </left>
        <right style="thin">
          <color auto="1"/>
        </right>
        <top style="thin">
          <color auto="1"/>
        </top>
        <bottom style="thin">
          <color auto="1"/>
        </bottom>
      </border>
    </dxf>
    <dxf>
      <fill>
        <patternFill>
          <bgColor rgb="FF00B0F0"/>
        </patternFill>
      </fill>
    </dxf>
    <dxf>
      <fill>
        <patternFill>
          <bgColor rgb="FF00B0F0"/>
        </patternFill>
      </fill>
    </dxf>
    <dxf>
      <fill>
        <patternFill>
          <bgColor rgb="FF00B0F0"/>
        </patternFill>
      </fill>
    </dxf>
    <dxf>
      <font>
        <color auto="1"/>
      </font>
    </dxf>
    <dxf>
      <fill>
        <patternFill>
          <bgColor rgb="FFFF0000"/>
        </patternFill>
      </fill>
    </dxf>
    <dxf>
      <fill>
        <patternFill>
          <bgColor rgb="FFFFFF00"/>
        </patternFill>
      </fill>
    </dxf>
    <dxf>
      <fill>
        <patternFill>
          <bgColor rgb="FF00B0F0"/>
        </patternFill>
      </fill>
    </dxf>
    <dxf>
      <fill>
        <patternFill>
          <bgColor rgb="FF00B0F0"/>
        </patternFill>
      </fill>
    </dxf>
    <dxf>
      <fill>
        <patternFill>
          <bgColor rgb="FF00B0F0"/>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3300"/>
  <ax:ocxPr ax:name="_cy" ax:value="3300"/>
  <ax:ocxPr ax:name="Style" ax:value="11"/>
  <ax:ocxPr ax:name="SubStyle" ax:value="-1"/>
  <ax:ocxPr ax:name="Validation" ax:value="1"/>
  <ax:ocxPr ax:name="LineWeight" ax:value="3"/>
  <ax:ocxPr ax:name="Direction" ax:value="0"/>
  <ax:ocxPr ax:name="ShowData" ax:value="1"/>
  <ax:ocxPr ax:name="Value" ax:value="4001223240102210401422224035221040362221404722224059223240672201"/>
  <ax:ocxPr ax:name="ForeColor" ax:value="0"/>
  <ax:ocxPr ax:name="BackColor" ax:value="16777215"/>
</ax:ocx>
</file>

<file path=xl/activeX/activeX2.xml><?xml version="1.0" encoding="utf-8"?>
<ax:ocx xmlns:ax="http://schemas.microsoft.com/office/2006/activeX" xmlns:r="http://schemas.openxmlformats.org/officeDocument/2006/relationships" ax:classid="{D9347033-9612-11D1-9D75-00C04FCC8CDC}" ax:persistence="persistPropertyBag">
  <ax:ocxPr ax:name="_cx" ax:value="3307"/>
  <ax:ocxPr ax:name="_cy" ax:value="3307"/>
  <ax:ocxPr ax:name="Style" ax:value="11"/>
  <ax:ocxPr ax:name="SubStyle" ax:value="0"/>
  <ax:ocxPr ax:name="Validation" ax:value="1"/>
  <ax:ocxPr ax:name="LineWeight" ax:value="3"/>
  <ax:ocxPr ax:name="Direction" ax:value="0"/>
  <ax:ocxPr ax:name="ShowData" ax:value="1"/>
  <ax:ocxPr ax:name="Value" ax:value="240012232401422224036222140592232"/>
  <ax:ocxPr ax:name="ForeColor" ax:value="0"/>
  <ax:ocxPr ax:name="BackColor" ax:value="16777215"/>
</ax:ocx>
</file>

<file path=xl/activeX/activeX3.xml><?xml version="1.0" encoding="utf-8"?>
<ax:ocx xmlns:ax="http://schemas.microsoft.com/office/2006/activeX" xmlns:r="http://schemas.openxmlformats.org/officeDocument/2006/relationships" ax:classid="{D9347033-9612-11D1-9D75-00C04FCC8CDC}" ax:persistence="persistPropertyBag">
  <ax:ocxPr ax:name="_cx" ax:value="3307"/>
  <ax:ocxPr ax:name="_cy" ax:value="3307"/>
  <ax:ocxPr ax:name="Style" ax:value="11"/>
  <ax:ocxPr ax:name="SubStyle" ax:value="-1"/>
  <ax:ocxPr ax:name="Validation" ax:value="1"/>
  <ax:ocxPr ax:name="LineWeight" ax:value="3"/>
  <ax:ocxPr ax:name="Direction" ax:value="0"/>
  <ax:ocxPr ax:name="ShowData" ax:value="1"/>
  <ax:ocxPr ax:name="Value" ax:value="140102210403522104047222240672201"/>
  <ax:ocxPr ax:name="ForeColor" ax:value="0"/>
  <ax:ocxPr ax:name="BackColor" ax:value="16777215"/>
</ax:ocx>
</file>

<file path=xl/activeX/activeX4.xml><?xml version="1.0" encoding="utf-8"?>
<ax:ocx xmlns:ax="http://schemas.microsoft.com/office/2006/activeX" xmlns:r="http://schemas.openxmlformats.org/officeDocument/2006/relationships" ax:classid="{D9347033-9612-11D1-9D75-00C04FCC8CDC}" ax:persistence="persistPropertyBag">
  <ax:ocxPr ax:name="_cx" ax:value="3307"/>
  <ax:ocxPr ax:name="_cy" ax:value="3307"/>
  <ax:ocxPr ax:name="Style" ax:value="11"/>
  <ax:ocxPr ax:name="SubStyle" ax:value="0"/>
  <ax:ocxPr ax:name="Validation" ax:value="1"/>
  <ax:ocxPr ax:name="LineWeight" ax:value="3"/>
  <ax:ocxPr ax:name="Direction" ax:value="0"/>
  <ax:ocxPr ax:name="ShowData" ax:value="1"/>
  <ax:ocxPr ax:name="Value" ax:value="292849323929592718481927293259254"/>
  <ax:ocxPr ax:name="ForeColor" ax:value="0"/>
  <ax:ocxPr ax:name="BackColor" ax:value="16777215"/>
</ax:ocx>
</file>

<file path=xl/activeX/activeX5.xml><?xml version="1.0" encoding="utf-8"?>
<ax:ocx xmlns:ax="http://schemas.microsoft.com/office/2006/activeX" xmlns:r="http://schemas.openxmlformats.org/officeDocument/2006/relationships" ax:classid="{D9347033-9612-11D1-9D75-00C04FCC8CDC}" ax:persistence="persistPropertyBag">
  <ax:ocxPr ax:name="_cx" ax:value="3307"/>
  <ax:ocxPr ax:name="_cy" ax:value="3307"/>
  <ax:ocxPr ax:name="Style" ax:value="11"/>
  <ax:ocxPr ax:name="SubStyle" ax:value="-1"/>
  <ax:ocxPr ax:name="Validation" ax:value="1"/>
  <ax:ocxPr ax:name="LineWeight" ax:value="3"/>
  <ax:ocxPr ax:name="Direction" ax:value="0"/>
  <ax:ocxPr ax:name="ShowData" ax:value="1"/>
  <ax:ocxPr ax:name="Value" ax:value="926993319303932392679254928892549260928392679254"/>
  <ax:ocxPr ax:name="ForeColor" ax:value="0"/>
  <ax:ocxPr ax:name="BackColor" ax:value="16777215"/>
</ax:ocx>
</file>

<file path=xl/activeX/activeX6.xml><?xml version="1.0" encoding="utf-8"?>
<ax:ocx xmlns:ax="http://schemas.microsoft.com/office/2006/activeX" xmlns:r="http://schemas.openxmlformats.org/officeDocument/2006/relationships" ax:classid="{D9347033-9612-11D1-9D75-00C04FCC8CDC}" ax:persistence="persistPropertyBag">
  <ax:ocxPr ax:name="_cx" ax:value="3300"/>
  <ax:ocxPr ax:name="_cy" ax:value="3300"/>
  <ax:ocxPr ax:name="Style" ax:value="11"/>
  <ax:ocxPr ax:name="SubStyle" ax:value="0"/>
  <ax:ocxPr ax:name="Validation" ax:value="1"/>
  <ax:ocxPr ax:name="LineWeight" ax:value="3"/>
  <ax:ocxPr ax:name="Direction" ax:value="0"/>
  <ax:ocxPr ax:name="ShowData" ax:value="1"/>
  <ax:ocxPr ax:name="Value" ax:value="9314931492809291848192679254928892549260928392679254"/>
  <ax:ocxPr ax:name="ForeColor" ax:value="0"/>
  <ax:ocxPr ax:name="BackColor" ax:value="16777215"/>
</ax:ocx>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47625</xdr:colOff>
          <xdr:row>59</xdr:row>
          <xdr:rowOff>57150</xdr:rowOff>
        </xdr:from>
        <xdr:to>
          <xdr:col>50</xdr:col>
          <xdr:colOff>104775</xdr:colOff>
          <xdr:row>74</xdr:row>
          <xdr:rowOff>0</xdr:rowOff>
        </xdr:to>
        <xdr:sp macro="" textlink="">
          <xdr:nvSpPr>
            <xdr:cNvPr id="4097" name="BarCodeCtrl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16</xdr:col>
          <xdr:colOff>95250</xdr:colOff>
          <xdr:row>3</xdr:row>
          <xdr:rowOff>28575</xdr:rowOff>
        </xdr:from>
        <xdr:to>
          <xdr:col>26</xdr:col>
          <xdr:colOff>142875</xdr:colOff>
          <xdr:row>9</xdr:row>
          <xdr:rowOff>247650</xdr:rowOff>
        </xdr:to>
        <xdr:sp macro="" textlink="">
          <xdr:nvSpPr>
            <xdr:cNvPr id="13313" name="BarCodeCtrl1"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76200</xdr:colOff>
          <xdr:row>3</xdr:row>
          <xdr:rowOff>28575</xdr:rowOff>
        </xdr:from>
        <xdr:to>
          <xdr:col>38</xdr:col>
          <xdr:colOff>123825</xdr:colOff>
          <xdr:row>9</xdr:row>
          <xdr:rowOff>247650</xdr:rowOff>
        </xdr:to>
        <xdr:sp macro="" textlink="">
          <xdr:nvSpPr>
            <xdr:cNvPr id="13317" name="BarCodeCtrl2" hidden="1">
              <a:extLst>
                <a:ext uri="{63B3BB69-23CF-44E3-9099-C40C66FF867C}">
                  <a14:compatExt spid="_x0000_s13317"/>
                </a:ext>
                <a:ext uri="{FF2B5EF4-FFF2-40B4-BE49-F238E27FC236}">
                  <a16:creationId xmlns:a16="http://schemas.microsoft.com/office/drawing/2014/main" id="{00000000-0008-0000-05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11</xdr:row>
          <xdr:rowOff>114300</xdr:rowOff>
        </xdr:from>
        <xdr:to>
          <xdr:col>4</xdr:col>
          <xdr:colOff>657225</xdr:colOff>
          <xdr:row>16</xdr:row>
          <xdr:rowOff>19050</xdr:rowOff>
        </xdr:to>
        <xdr:sp macro="" textlink="">
          <xdr:nvSpPr>
            <xdr:cNvPr id="20481" name="BarCodeCtrl1" hidden="1">
              <a:extLst>
                <a:ext uri="{63B3BB69-23CF-44E3-9099-C40C66FF867C}">
                  <a14:compatExt spid="_x0000_s20481"/>
                </a:ext>
                <a:ext uri="{FF2B5EF4-FFF2-40B4-BE49-F238E27FC236}">
                  <a16:creationId xmlns:a16="http://schemas.microsoft.com/office/drawing/2014/main" id="{00000000-0008-0000-0600-00000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22</xdr:row>
          <xdr:rowOff>114300</xdr:rowOff>
        </xdr:from>
        <xdr:to>
          <xdr:col>4</xdr:col>
          <xdr:colOff>647700</xdr:colOff>
          <xdr:row>27</xdr:row>
          <xdr:rowOff>19050</xdr:rowOff>
        </xdr:to>
        <xdr:sp macro="" textlink="">
          <xdr:nvSpPr>
            <xdr:cNvPr id="20482" name="BarCodeCtrl2" hidden="1">
              <a:extLst>
                <a:ext uri="{63B3BB69-23CF-44E3-9099-C40C66FF867C}">
                  <a14:compatExt spid="_x0000_s20482"/>
                </a:ext>
                <a:ext uri="{FF2B5EF4-FFF2-40B4-BE49-F238E27FC236}">
                  <a16:creationId xmlns:a16="http://schemas.microsoft.com/office/drawing/2014/main" id="{00000000-0008-0000-0600-00000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390525</xdr:colOff>
          <xdr:row>1</xdr:row>
          <xdr:rowOff>47625</xdr:rowOff>
        </xdr:from>
        <xdr:to>
          <xdr:col>18</xdr:col>
          <xdr:colOff>323850</xdr:colOff>
          <xdr:row>10</xdr:row>
          <xdr:rowOff>28575</xdr:rowOff>
        </xdr:to>
        <xdr:sp macro="" textlink="">
          <xdr:nvSpPr>
            <xdr:cNvPr id="14337" name="BarCodeCtrl1" hidden="1">
              <a:extLst>
                <a:ext uri="{63B3BB69-23CF-44E3-9099-C40C66FF867C}">
                  <a14:compatExt spid="_x0000_s14337"/>
                </a:ext>
                <a:ext uri="{FF2B5EF4-FFF2-40B4-BE49-F238E27FC236}">
                  <a16:creationId xmlns:a16="http://schemas.microsoft.com/office/drawing/2014/main" id="{00000000-0008-0000-07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ntrol" Target="../activeX/activeX3.xml"/><Relationship Id="rId5" Type="http://schemas.openxmlformats.org/officeDocument/2006/relationships/image" Target="../media/image2.emf"/><Relationship Id="rId4" Type="http://schemas.openxmlformats.org/officeDocument/2006/relationships/control" Target="../activeX/activeX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ntrol" Target="../activeX/activeX5.xml"/><Relationship Id="rId5" Type="http://schemas.openxmlformats.org/officeDocument/2006/relationships/image" Target="../media/image4.emf"/><Relationship Id="rId4" Type="http://schemas.openxmlformats.org/officeDocument/2006/relationships/control" Target="../activeX/activeX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image" Target="../media/image6.emf"/><Relationship Id="rId4" Type="http://schemas.openxmlformats.org/officeDocument/2006/relationships/control" Target="../activeX/activeX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1"/>
  <dimension ref="A1:J96"/>
  <sheetViews>
    <sheetView workbookViewId="0">
      <pane ySplit="2" topLeftCell="A3" activePane="bottomLeft" state="frozen"/>
      <selection pane="bottomLeft"/>
    </sheetView>
  </sheetViews>
  <sheetFormatPr defaultColWidth="0" defaultRowHeight="12" zeroHeight="1" x14ac:dyDescent="0.4"/>
  <cols>
    <col min="1" max="1" width="3.625" style="72" customWidth="1"/>
    <col min="2" max="2" width="3.375" style="72" customWidth="1"/>
    <col min="3" max="3" width="13.375" style="72" customWidth="1"/>
    <col min="4" max="4" width="29" style="101" customWidth="1"/>
    <col min="5" max="5" width="1.25" style="72" customWidth="1"/>
    <col min="6" max="6" width="33.75" style="72" customWidth="1"/>
    <col min="7" max="7" width="3.625" style="72" customWidth="1"/>
    <col min="8" max="8" width="65.625" style="72" customWidth="1"/>
    <col min="9" max="9" width="4.125" style="72" customWidth="1"/>
    <col min="10" max="10" width="0" style="72" hidden="1" customWidth="1"/>
    <col min="11" max="16384" width="9" style="72" hidden="1"/>
  </cols>
  <sheetData>
    <row r="1" spans="1:6" ht="14.1" customHeight="1" x14ac:dyDescent="0.4">
      <c r="A1" s="72" t="s">
        <v>34</v>
      </c>
      <c r="F1" s="72" t="s">
        <v>1001</v>
      </c>
    </row>
    <row r="2" spans="1:6" ht="14.1" hidden="1" customHeight="1" x14ac:dyDescent="0.4">
      <c r="B2" s="102"/>
      <c r="C2" s="103" t="s">
        <v>28</v>
      </c>
      <c r="D2" s="104"/>
    </row>
    <row r="3" spans="1:6" ht="14.45" customHeight="1" x14ac:dyDescent="0.4">
      <c r="B3" s="150" t="s">
        <v>739</v>
      </c>
      <c r="C3" s="116" t="s">
        <v>773</v>
      </c>
      <c r="D3" s="104" t="s">
        <v>1003</v>
      </c>
    </row>
    <row r="4" spans="1:6" ht="14.45" customHeight="1" x14ac:dyDescent="0.4">
      <c r="B4" s="151"/>
      <c r="C4" s="117" t="s">
        <v>774</v>
      </c>
      <c r="D4" s="106" t="s">
        <v>1004</v>
      </c>
    </row>
    <row r="5" spans="1:6" ht="14.45" customHeight="1" x14ac:dyDescent="0.4">
      <c r="B5" s="151"/>
      <c r="C5" s="117" t="s">
        <v>771</v>
      </c>
      <c r="D5" s="106" t="s">
        <v>1005</v>
      </c>
    </row>
    <row r="6" spans="1:6" ht="14.45" customHeight="1" x14ac:dyDescent="0.4">
      <c r="B6" s="151"/>
      <c r="C6" s="117" t="s">
        <v>772</v>
      </c>
      <c r="D6" s="105" t="s">
        <v>1006</v>
      </c>
    </row>
    <row r="7" spans="1:6" ht="14.45" customHeight="1" x14ac:dyDescent="0.4">
      <c r="B7" s="151"/>
      <c r="C7" s="117" t="s">
        <v>31</v>
      </c>
      <c r="D7" s="122"/>
      <c r="F7" s="72" t="s">
        <v>693</v>
      </c>
    </row>
    <row r="8" spans="1:6" ht="14.45" customHeight="1" x14ac:dyDescent="0.4">
      <c r="B8" s="152"/>
      <c r="C8" s="118" t="s">
        <v>29</v>
      </c>
      <c r="D8" s="107" t="s">
        <v>1007</v>
      </c>
    </row>
    <row r="9" spans="1:6" ht="14.45" customHeight="1" x14ac:dyDescent="0.4">
      <c r="B9" s="155" t="s">
        <v>32</v>
      </c>
      <c r="C9" s="116" t="s">
        <v>30</v>
      </c>
      <c r="D9" s="104" t="s">
        <v>814</v>
      </c>
      <c r="F9" s="72" t="s">
        <v>740</v>
      </c>
    </row>
    <row r="10" spans="1:6" ht="14.45" customHeight="1" x14ac:dyDescent="0.4">
      <c r="B10" s="155"/>
      <c r="C10" s="117" t="s">
        <v>13</v>
      </c>
      <c r="D10" s="106"/>
      <c r="F10" s="72" t="s">
        <v>766</v>
      </c>
    </row>
    <row r="11" spans="1:6" ht="14.45" customHeight="1" x14ac:dyDescent="0.4">
      <c r="B11" s="155"/>
      <c r="C11" s="117" t="s">
        <v>14</v>
      </c>
      <c r="D11" s="105"/>
      <c r="F11" s="72" t="s">
        <v>761</v>
      </c>
    </row>
    <row r="12" spans="1:6" ht="14.45" customHeight="1" x14ac:dyDescent="0.4">
      <c r="B12" s="155"/>
      <c r="C12" s="118" t="s">
        <v>15</v>
      </c>
      <c r="D12" s="107"/>
      <c r="F12" s="72" t="s">
        <v>762</v>
      </c>
    </row>
    <row r="13" spans="1:6" ht="14.45" customHeight="1" x14ac:dyDescent="0.4">
      <c r="B13" s="150" t="s">
        <v>732</v>
      </c>
      <c r="C13" s="143" t="s">
        <v>733</v>
      </c>
      <c r="D13" s="104"/>
      <c r="F13" s="72" t="s">
        <v>763</v>
      </c>
    </row>
    <row r="14" spans="1:6" ht="14.45" customHeight="1" x14ac:dyDescent="0.4">
      <c r="B14" s="151"/>
      <c r="C14" s="121" t="s">
        <v>734</v>
      </c>
      <c r="D14" s="105"/>
      <c r="F14" s="72" t="s">
        <v>764</v>
      </c>
    </row>
    <row r="15" spans="1:6" ht="14.45" customHeight="1" x14ac:dyDescent="0.4">
      <c r="B15" s="151"/>
      <c r="C15" s="121" t="s">
        <v>735</v>
      </c>
      <c r="D15" s="106"/>
      <c r="F15" s="72" t="s">
        <v>765</v>
      </c>
    </row>
    <row r="16" spans="1:6" ht="14.45" customHeight="1" x14ac:dyDescent="0.4">
      <c r="B16" s="151"/>
      <c r="C16" s="121" t="s">
        <v>736</v>
      </c>
      <c r="D16" s="129"/>
      <c r="F16" s="72" t="s">
        <v>767</v>
      </c>
    </row>
    <row r="17" spans="2:8" ht="14.45" customHeight="1" x14ac:dyDescent="0.4">
      <c r="B17" s="151"/>
      <c r="C17" s="121" t="s">
        <v>737</v>
      </c>
      <c r="D17" s="109"/>
      <c r="F17" s="72" t="s">
        <v>768</v>
      </c>
    </row>
    <row r="18" spans="2:8" ht="14.45" customHeight="1" x14ac:dyDescent="0.4">
      <c r="B18" s="151"/>
      <c r="C18" s="120" t="s">
        <v>738</v>
      </c>
      <c r="D18" s="128"/>
      <c r="F18" s="72" t="s">
        <v>798</v>
      </c>
    </row>
    <row r="19" spans="2:8" ht="14.45" customHeight="1" x14ac:dyDescent="0.4">
      <c r="B19" s="151"/>
      <c r="C19" s="121" t="s">
        <v>994</v>
      </c>
      <c r="D19" s="105"/>
    </row>
    <row r="20" spans="2:8" ht="14.45" customHeight="1" x14ac:dyDescent="0.4">
      <c r="B20" s="151"/>
      <c r="C20" s="121" t="s">
        <v>995</v>
      </c>
      <c r="D20" s="108"/>
    </row>
    <row r="21" spans="2:8" ht="14.45" customHeight="1" x14ac:dyDescent="0.4">
      <c r="B21" s="151"/>
      <c r="C21" s="119" t="s">
        <v>996</v>
      </c>
      <c r="D21" s="108"/>
    </row>
    <row r="22" spans="2:8" ht="14.45" customHeight="1" x14ac:dyDescent="0.4">
      <c r="B22" s="152"/>
      <c r="C22" s="120" t="s">
        <v>997</v>
      </c>
      <c r="D22" s="108"/>
    </row>
    <row r="23" spans="2:8" ht="14.45" customHeight="1" x14ac:dyDescent="0.4">
      <c r="B23" s="150" t="s">
        <v>1000</v>
      </c>
      <c r="C23" s="144" t="s">
        <v>999</v>
      </c>
      <c r="D23" s="104" t="s">
        <v>1008</v>
      </c>
    </row>
    <row r="24" spans="2:8" ht="14.45" customHeight="1" x14ac:dyDescent="0.4">
      <c r="B24" s="151"/>
      <c r="C24" s="162" t="s">
        <v>998</v>
      </c>
      <c r="D24" s="156" t="s">
        <v>1018</v>
      </c>
      <c r="E24" s="157"/>
      <c r="F24" s="158"/>
      <c r="H24" s="153" t="s">
        <v>730</v>
      </c>
    </row>
    <row r="25" spans="2:8" ht="14.45" customHeight="1" x14ac:dyDescent="0.4">
      <c r="B25" s="151"/>
      <c r="C25" s="162"/>
      <c r="D25" s="156"/>
      <c r="E25" s="156"/>
      <c r="F25" s="159"/>
      <c r="H25" s="154"/>
    </row>
    <row r="26" spans="2:8" ht="14.45" customHeight="1" x14ac:dyDescent="0.4">
      <c r="B26" s="151"/>
      <c r="C26" s="162"/>
      <c r="D26" s="156"/>
      <c r="E26" s="156"/>
      <c r="F26" s="159"/>
      <c r="H26" s="154"/>
    </row>
    <row r="27" spans="2:8" ht="14.45" customHeight="1" x14ac:dyDescent="0.4">
      <c r="B27" s="151"/>
      <c r="C27" s="162"/>
      <c r="D27" s="156"/>
      <c r="E27" s="156"/>
      <c r="F27" s="159"/>
      <c r="H27" s="149" t="str">
        <f>IF(LEN($D$24)=0,"","現在の入力文字数："&amp;LEN($D$24)&amp;" 文字")</f>
        <v>現在の入力文字数：24 文字</v>
      </c>
    </row>
    <row r="28" spans="2:8" ht="14.45" customHeight="1" x14ac:dyDescent="0.4">
      <c r="B28" s="152"/>
      <c r="C28" s="163"/>
      <c r="D28" s="160"/>
      <c r="E28" s="160"/>
      <c r="F28" s="161"/>
      <c r="H28" s="149"/>
    </row>
    <row r="29" spans="2:8" ht="14.1" customHeight="1" x14ac:dyDescent="0.4">
      <c r="B29" s="145"/>
      <c r="C29" s="146"/>
      <c r="D29" s="147"/>
      <c r="E29" s="147"/>
      <c r="F29" s="147"/>
      <c r="H29" s="72" t="s">
        <v>695</v>
      </c>
    </row>
    <row r="30" spans="2:8" ht="3" customHeight="1" x14ac:dyDescent="0.4"/>
    <row r="96" spans="4:4" hidden="1" x14ac:dyDescent="0.4">
      <c r="D96" s="148"/>
    </row>
  </sheetData>
  <sheetProtection sheet="1" objects="1" scenarios="1"/>
  <mergeCells count="7">
    <mergeCell ref="B13:B22"/>
    <mergeCell ref="B3:B8"/>
    <mergeCell ref="H24:H26"/>
    <mergeCell ref="B9:B12"/>
    <mergeCell ref="B23:B28"/>
    <mergeCell ref="D24:F28"/>
    <mergeCell ref="C24:C28"/>
  </mergeCells>
  <phoneticPr fontId="5"/>
  <conditionalFormatting sqref="C24:C29">
    <cfRule type="expression" dxfId="29" priority="6">
      <formula>IF($D$23="転入学",TRUE,FALSE)</formula>
    </cfRule>
  </conditionalFormatting>
  <conditionalFormatting sqref="D2">
    <cfRule type="expression" dxfId="28" priority="12">
      <formula>IF(COUNTA($D$3:$D$6,$D$8:$D$12)=7,TRUE,FALSE)</formula>
    </cfRule>
  </conditionalFormatting>
  <conditionalFormatting sqref="D3:D6 D8:D23">
    <cfRule type="expression" dxfId="27" priority="13">
      <formula>IF(COUNTA($D$3:$D$6,$D$8:$D$23)=20,TRUE,FALSE)</formula>
    </cfRule>
  </conditionalFormatting>
  <conditionalFormatting sqref="D24:F28">
    <cfRule type="expression" dxfId="26" priority="1">
      <formula>IF(AND($D$23="転入学",$D$24&lt;&gt;""),TRUE,FALSE)</formula>
    </cfRule>
    <cfRule type="expression" dxfId="25" priority="3">
      <formula>IF($D$23="転入学",TRUE,FALSE)</formula>
    </cfRule>
    <cfRule type="expression" dxfId="24" priority="7">
      <formula>IF(AND($D$23="編入学",$D$24&lt;&gt;""),TRUE,FALSE)</formula>
    </cfRule>
  </conditionalFormatting>
  <conditionalFormatting sqref="H24:H27">
    <cfRule type="expression" dxfId="23" priority="2">
      <formula>IF($D$23="転入学",TRUE,FALSE)</formula>
    </cfRule>
  </conditionalFormatting>
  <dataValidations count="7">
    <dataValidation type="list" allowBlank="1" showInputMessage="1" showErrorMessage="1" sqref="D8" xr:uid="{00000000-0002-0000-0100-000000000000}">
      <formula1>"女,男"</formula1>
    </dataValidation>
    <dataValidation type="list" allowBlank="1" showInputMessage="1" showErrorMessage="1" sqref="D9" xr:uid="{00000000-0002-0000-0100-000001000000}">
      <formula1>"西暦,令和,平成,昭和"</formula1>
    </dataValidation>
    <dataValidation type="whole" allowBlank="1" showInputMessage="1" showErrorMessage="1" sqref="D11 D14" xr:uid="{00000000-0002-0000-0100-000002000000}">
      <formula1>1</formula1>
      <formula2>12</formula2>
    </dataValidation>
    <dataValidation type="whole" allowBlank="1" showInputMessage="1" showErrorMessage="1" sqref="D12 D15" xr:uid="{00000000-0002-0000-0100-000003000000}">
      <formula1>1</formula1>
      <formula2>31</formula2>
    </dataValidation>
    <dataValidation type="textLength" operator="equal" allowBlank="1" showInputMessage="1" showErrorMessage="1" sqref="D16" xr:uid="{00000000-0002-0000-0100-000004000000}">
      <formula1>7</formula1>
    </dataValidation>
    <dataValidation type="whole" operator="greaterThanOrEqual" allowBlank="1" showInputMessage="1" showErrorMessage="1" sqref="D10 D13" xr:uid="{00000000-0002-0000-0100-000005000000}">
      <formula1>1</formula1>
    </dataValidation>
    <dataValidation type="list" allowBlank="1" showInputMessage="1" showErrorMessage="1" sqref="D23" xr:uid="{2B4DFCBA-F8EC-4DEF-8C64-7F8ACD18364F}">
      <formula1>"編入学,転入学"</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B1:Z301"/>
  <sheetViews>
    <sheetView workbookViewId="0">
      <selection activeCell="C5" sqref="C5"/>
    </sheetView>
  </sheetViews>
  <sheetFormatPr defaultColWidth="9" defaultRowHeight="15.75" x14ac:dyDescent="0.4"/>
  <cols>
    <col min="1" max="1" width="3.625" style="81" customWidth="1"/>
    <col min="2" max="2" width="4.5" style="81" bestFit="1" customWidth="1"/>
    <col min="3" max="3" width="9" style="81"/>
    <col min="4" max="4" width="4.5" style="81" bestFit="1" customWidth="1"/>
    <col min="5" max="5" width="4.5" style="81" customWidth="1"/>
    <col min="6" max="6" width="9" style="81"/>
    <col min="7" max="16" width="4.375" style="87" customWidth="1"/>
    <col min="17" max="17" width="2.75" style="81" customWidth="1"/>
    <col min="18" max="18" width="3" style="79" customWidth="1"/>
    <col min="19" max="19" width="5.125" style="79" hidden="1" customWidth="1"/>
    <col min="20" max="20" width="9.125" style="80" customWidth="1"/>
    <col min="21" max="21" width="4.25" style="81" customWidth="1"/>
    <col min="22" max="22" width="9" style="81"/>
    <col min="23" max="23" width="25.5" style="81" bestFit="1" customWidth="1"/>
    <col min="24" max="24" width="5" style="81" bestFit="1" customWidth="1"/>
    <col min="25" max="26" width="4.5" style="81" bestFit="1" customWidth="1"/>
    <col min="27" max="16384" width="9" style="81"/>
  </cols>
  <sheetData>
    <row r="1" spans="2:26" s="79" customFormat="1" x14ac:dyDescent="0.4">
      <c r="B1" s="79" t="s">
        <v>709</v>
      </c>
      <c r="C1" s="79" t="s">
        <v>20</v>
      </c>
      <c r="D1" s="79" t="s">
        <v>707</v>
      </c>
      <c r="E1" s="79" t="s">
        <v>710</v>
      </c>
      <c r="F1" s="79" t="s">
        <v>708</v>
      </c>
      <c r="G1" s="86" t="s">
        <v>713</v>
      </c>
      <c r="H1" s="86" t="s">
        <v>714</v>
      </c>
      <c r="I1" s="86" t="s">
        <v>715</v>
      </c>
      <c r="J1" s="86" t="s">
        <v>716</v>
      </c>
      <c r="K1" s="86" t="s">
        <v>717</v>
      </c>
      <c r="L1" s="86" t="s">
        <v>718</v>
      </c>
      <c r="M1" s="86" t="s">
        <v>719</v>
      </c>
      <c r="N1" s="86" t="s">
        <v>720</v>
      </c>
      <c r="O1" s="86" t="s">
        <v>721</v>
      </c>
      <c r="P1" s="86" t="s">
        <v>722</v>
      </c>
      <c r="R1" s="79" t="s">
        <v>712</v>
      </c>
      <c r="T1" s="79">
        <v>1</v>
      </c>
      <c r="U1" s="90" t="str">
        <f ca="1">IFERROR(INDIRECT($R$4&amp;$R$3)&amp;"","")</f>
        <v>420011210200812102020121020321222203912232042122220571223300213223008132230191323302913103037131030401310305313103029143230371453304014323053142330111522302315223038152130051622305516223012172230231722</v>
      </c>
    </row>
    <row r="2" spans="2:26" x14ac:dyDescent="0.4">
      <c r="B2" s="81">
        <v>1</v>
      </c>
      <c r="G2" s="91" t="s">
        <v>723</v>
      </c>
      <c r="H2" s="91" t="s">
        <v>724</v>
      </c>
      <c r="I2" s="84" t="s">
        <v>725</v>
      </c>
      <c r="J2" s="84"/>
      <c r="K2" s="84"/>
      <c r="L2" s="84"/>
      <c r="M2" s="91"/>
      <c r="N2" s="91"/>
      <c r="O2" s="91"/>
      <c r="P2" s="91"/>
      <c r="R2" s="79" t="s">
        <v>711</v>
      </c>
      <c r="T2" s="79">
        <v>1</v>
      </c>
      <c r="U2" s="90" t="str">
        <f ca="1">IFERROR(INDIRECT($R$5&amp;$R$3)&amp;"","")</f>
        <v>120031210201512102023121020341222204012212055122220701201300113323015134230221322303113103038131030541310306813013031142230381431305414223068140130201524303715223003162230301623305716233020172430321723</v>
      </c>
    </row>
    <row r="3" spans="2:26" x14ac:dyDescent="0.4">
      <c r="B3" s="81">
        <v>2</v>
      </c>
      <c r="G3" s="91"/>
      <c r="H3" s="91"/>
      <c r="I3" s="84"/>
      <c r="J3" s="84"/>
      <c r="K3" s="84"/>
      <c r="L3" s="84"/>
      <c r="M3" s="91"/>
      <c r="N3" s="91"/>
      <c r="O3" s="91"/>
      <c r="P3" s="91"/>
      <c r="R3" s="89">
        <f>IFERROR(MATCH($T1,$B:$B,0),"")</f>
        <v>2</v>
      </c>
    </row>
    <row r="4" spans="2:26" x14ac:dyDescent="0.4">
      <c r="B4" s="81">
        <v>3</v>
      </c>
      <c r="G4" s="91"/>
      <c r="H4" s="91"/>
      <c r="I4" s="84"/>
      <c r="J4" s="84"/>
      <c r="K4" s="84"/>
      <c r="L4" s="84"/>
      <c r="M4" s="91"/>
      <c r="N4" s="91"/>
      <c r="O4" s="91"/>
      <c r="P4" s="91"/>
      <c r="R4" s="88" t="str">
        <f>IFERROR(MID("GHIJKLMNOP",2*(T2-1)+1,1),"")</f>
        <v>G</v>
      </c>
      <c r="T4" s="81"/>
    </row>
    <row r="5" spans="2:26" ht="16.5" customHeight="1" x14ac:dyDescent="0.4">
      <c r="B5" s="81">
        <v>4</v>
      </c>
      <c r="G5" s="91"/>
      <c r="H5" s="91"/>
      <c r="I5" s="84"/>
      <c r="J5" s="84"/>
      <c r="K5" s="84"/>
      <c r="L5" s="84"/>
      <c r="M5" s="91"/>
      <c r="N5" s="91"/>
      <c r="O5" s="91"/>
      <c r="P5" s="91"/>
      <c r="R5" s="88" t="str">
        <f>IFERROR(MID("GHIJKLMNOP",2*(T2-1)+2,1),"")</f>
        <v>H</v>
      </c>
      <c r="T5" s="83"/>
    </row>
    <row r="6" spans="2:26" s="79" customFormat="1" x14ac:dyDescent="0.4">
      <c r="B6" s="81">
        <v>5</v>
      </c>
      <c r="G6" s="91"/>
      <c r="H6" s="91"/>
      <c r="I6" s="84"/>
      <c r="J6" s="84"/>
      <c r="K6" s="84"/>
      <c r="L6" s="84"/>
      <c r="M6" s="91"/>
      <c r="N6" s="91"/>
      <c r="O6" s="91"/>
      <c r="P6" s="91"/>
      <c r="T6" s="82"/>
      <c r="U6" s="79" t="s">
        <v>402</v>
      </c>
      <c r="V6" s="79" t="s">
        <v>703</v>
      </c>
      <c r="W6" s="79" t="s">
        <v>25</v>
      </c>
      <c r="X6" s="79" t="s">
        <v>23</v>
      </c>
      <c r="Y6" s="79" t="s">
        <v>26</v>
      </c>
      <c r="Z6" s="79" t="s">
        <v>704</v>
      </c>
    </row>
    <row r="7" spans="2:26" x14ac:dyDescent="0.4">
      <c r="B7" s="81">
        <v>6</v>
      </c>
      <c r="G7" s="91"/>
      <c r="H7" s="91"/>
      <c r="I7" s="84"/>
      <c r="J7" s="84"/>
      <c r="K7" s="84"/>
      <c r="L7" s="84"/>
      <c r="M7" s="91"/>
      <c r="N7" s="91"/>
      <c r="O7" s="91"/>
      <c r="P7" s="91"/>
      <c r="R7" s="79">
        <v>1</v>
      </c>
      <c r="S7" s="79">
        <v>0</v>
      </c>
      <c r="T7" s="81" t="str">
        <f ca="1">IFERROR(MID($U$1,8*S7+2,8),"")</f>
        <v>20011210</v>
      </c>
      <c r="U7" s="81">
        <f ca="1">IFERROR(VLOOKUP(LEFT($T7,4)+0,教育課程!$H:$K,2,0),"")</f>
        <v>2003</v>
      </c>
      <c r="V7" s="81" t="str">
        <f ca="1">IFERROR(VLOOKUP(LEFT($T7,4)+0,教育課程!$H:$K,3,0),"")</f>
        <v>国語</v>
      </c>
      <c r="W7" s="81" t="str">
        <f ca="1">IFERROR(VLOOKUP(LEFT($T7,4)+0,教育課程!$H:$K,4,0),"")</f>
        <v>国語表現Ⅰ</v>
      </c>
      <c r="X7" s="81">
        <f ca="1">IFERROR(IF(MID($T7,5,2)+0&lt;=RIGHT(YEAR(NOW()),2),MID($T7,5,2)+2000,MID($T7,5,2)+1900)+0,"")</f>
        <v>2012</v>
      </c>
      <c r="Y7" s="81">
        <f ca="1">IFERROR(MID($T7,7,1)+0,"")</f>
        <v>1</v>
      </c>
      <c r="Z7" s="81">
        <f ca="1">IFERROR(MID($T7,8,1)+0,"")</f>
        <v>0</v>
      </c>
    </row>
    <row r="8" spans="2:26" x14ac:dyDescent="0.4">
      <c r="B8" s="81">
        <v>7</v>
      </c>
      <c r="G8" s="91"/>
      <c r="H8" s="91"/>
      <c r="I8" s="84"/>
      <c r="J8" s="84"/>
      <c r="K8" s="84"/>
      <c r="L8" s="84"/>
      <c r="M8" s="91"/>
      <c r="N8" s="91"/>
      <c r="O8" s="91"/>
      <c r="P8" s="91"/>
      <c r="R8" s="79">
        <v>2</v>
      </c>
      <c r="S8" s="79">
        <v>0</v>
      </c>
      <c r="T8" s="81" t="str">
        <f ca="1">IFERROR(MID($U$2,8*S8+2,8),"")</f>
        <v>20031210</v>
      </c>
      <c r="U8" s="81">
        <f ca="1">IFERROR(VLOOKUP(LEFT($T8,4)+0,教育課程!$H:$K,2,0),"")</f>
        <v>2003</v>
      </c>
      <c r="V8" s="81" t="str">
        <f ca="1">IFERROR(VLOOKUP(LEFT($T8,4)+0,教育課程!$H:$K,3,0),"")</f>
        <v>国語</v>
      </c>
      <c r="W8" s="81" t="str">
        <f ca="1">IFERROR(VLOOKUP(LEFT($T8,4)+0,教育課程!$H:$K,4,0),"")</f>
        <v>国語総合</v>
      </c>
      <c r="X8" s="81">
        <f t="shared" ref="X8:X56" ca="1" si="0">IFERROR(IF(MID($T8,5,2)+0&lt;=RIGHT(YEAR(NOW()),2),MID($T8,5,2)+2000,MID($T8,5,2)+1900)+0,"")</f>
        <v>2012</v>
      </c>
      <c r="Y8" s="81">
        <f t="shared" ref="Y8:Y56" ca="1" si="1">IFERROR(MID($T8,7,1)+0,"")</f>
        <v>1</v>
      </c>
      <c r="Z8" s="81">
        <f t="shared" ref="Z8:Z56" ca="1" si="2">IFERROR(MID($T8,8,1)+0,"")</f>
        <v>0</v>
      </c>
    </row>
    <row r="9" spans="2:26" x14ac:dyDescent="0.4">
      <c r="B9" s="81">
        <v>8</v>
      </c>
      <c r="G9" s="91"/>
      <c r="H9" s="91"/>
      <c r="I9" s="84"/>
      <c r="J9" s="84"/>
      <c r="K9" s="84"/>
      <c r="L9" s="84"/>
      <c r="M9" s="91"/>
      <c r="N9" s="91"/>
      <c r="O9" s="91"/>
      <c r="P9" s="91"/>
      <c r="R9" s="79">
        <v>3</v>
      </c>
      <c r="S9" s="79">
        <v>1</v>
      </c>
      <c r="T9" s="81" t="str">
        <f ca="1">IFERROR(MID($U$1,8*S9+2,8),"")</f>
        <v>20081210</v>
      </c>
      <c r="U9" s="81">
        <f ca="1">IFERROR(VLOOKUP(LEFT($T9,4)+0,教育課程!$H:$K,2,0),"")</f>
        <v>2003</v>
      </c>
      <c r="V9" s="81" t="str">
        <f ca="1">IFERROR(VLOOKUP(LEFT($T9,4)+0,教育課程!$H:$K,3,0),"")</f>
        <v>地理歴史</v>
      </c>
      <c r="W9" s="81" t="str">
        <f ca="1">IFERROR(VLOOKUP(LEFT($T9,4)+0,教育課程!$H:$K,4,0),"")</f>
        <v>世界史Ａ</v>
      </c>
      <c r="X9" s="81">
        <f t="shared" ca="1" si="0"/>
        <v>2012</v>
      </c>
      <c r="Y9" s="81">
        <f t="shared" ca="1" si="1"/>
        <v>1</v>
      </c>
      <c r="Z9" s="81">
        <f t="shared" ca="1" si="2"/>
        <v>0</v>
      </c>
    </row>
    <row r="10" spans="2:26" x14ac:dyDescent="0.4">
      <c r="B10" s="81">
        <v>9</v>
      </c>
      <c r="G10" s="91"/>
      <c r="H10" s="91"/>
      <c r="I10" s="84"/>
      <c r="J10" s="84"/>
      <c r="K10" s="84"/>
      <c r="L10" s="84"/>
      <c r="M10" s="91"/>
      <c r="N10" s="91"/>
      <c r="O10" s="91"/>
      <c r="P10" s="91"/>
      <c r="R10" s="79">
        <v>4</v>
      </c>
      <c r="S10" s="79">
        <v>1</v>
      </c>
      <c r="T10" s="81" t="str">
        <f ca="1">IFERROR(MID($U$2,8*S10+2,8),"")</f>
        <v>20151210</v>
      </c>
      <c r="U10" s="81">
        <f ca="1">IFERROR(VLOOKUP(LEFT($T10,4)+0,教育課程!$H:$K,2,0),"")</f>
        <v>2003</v>
      </c>
      <c r="V10" s="81" t="str">
        <f ca="1">IFERROR(VLOOKUP(LEFT($T10,4)+0,教育課程!$H:$K,3,0),"")</f>
        <v>公民</v>
      </c>
      <c r="W10" s="81" t="str">
        <f ca="1">IFERROR(VLOOKUP(LEFT($T10,4)+0,教育課程!$H:$K,4,0),"")</f>
        <v>現代社会</v>
      </c>
      <c r="X10" s="81">
        <f t="shared" ca="1" si="0"/>
        <v>2012</v>
      </c>
      <c r="Y10" s="81">
        <f t="shared" ca="1" si="1"/>
        <v>1</v>
      </c>
      <c r="Z10" s="81">
        <f t="shared" ca="1" si="2"/>
        <v>0</v>
      </c>
    </row>
    <row r="11" spans="2:26" x14ac:dyDescent="0.4">
      <c r="B11" s="81">
        <v>10</v>
      </c>
      <c r="G11" s="91"/>
      <c r="H11" s="91"/>
      <c r="I11" s="84"/>
      <c r="J11" s="84"/>
      <c r="K11" s="84"/>
      <c r="L11" s="84"/>
      <c r="M11" s="91"/>
      <c r="N11" s="91"/>
      <c r="O11" s="91"/>
      <c r="P11" s="91"/>
      <c r="R11" s="79">
        <v>5</v>
      </c>
      <c r="S11" s="79">
        <v>2</v>
      </c>
      <c r="T11" s="81" t="str">
        <f ca="1">IFERROR(MID($U$1,8*S11+2,8),"")</f>
        <v>20201210</v>
      </c>
      <c r="U11" s="81">
        <f ca="1">IFERROR(VLOOKUP(LEFT($T11,4)+0,教育課程!$H:$K,2,0),"")</f>
        <v>2003</v>
      </c>
      <c r="V11" s="81" t="str">
        <f ca="1">IFERROR(VLOOKUP(LEFT($T11,4)+0,教育課程!$H:$K,3,0),"")</f>
        <v>数学</v>
      </c>
      <c r="W11" s="81" t="str">
        <f ca="1">IFERROR(VLOOKUP(LEFT($T11,4)+0,教育課程!$H:$K,4,0),"")</f>
        <v>数学Ⅰ</v>
      </c>
      <c r="X11" s="81">
        <f t="shared" ca="1" si="0"/>
        <v>2012</v>
      </c>
      <c r="Y11" s="81">
        <f t="shared" ca="1" si="1"/>
        <v>1</v>
      </c>
      <c r="Z11" s="81">
        <f t="shared" ca="1" si="2"/>
        <v>0</v>
      </c>
    </row>
    <row r="12" spans="2:26" x14ac:dyDescent="0.4">
      <c r="B12" s="81">
        <v>11</v>
      </c>
      <c r="G12" s="91"/>
      <c r="H12" s="91"/>
      <c r="I12" s="84"/>
      <c r="J12" s="84"/>
      <c r="K12" s="84"/>
      <c r="L12" s="84"/>
      <c r="M12" s="91"/>
      <c r="N12" s="91"/>
      <c r="O12" s="91"/>
      <c r="P12" s="91"/>
      <c r="R12" s="79">
        <v>6</v>
      </c>
      <c r="S12" s="79">
        <v>2</v>
      </c>
      <c r="T12" s="81" t="str">
        <f ca="1">IFERROR(MID($U$2,8*S12+2,8),"")</f>
        <v>20231210</v>
      </c>
      <c r="U12" s="81">
        <f ca="1">IFERROR(VLOOKUP(LEFT($T12,4)+0,教育課程!$H:$K,2,0),"")</f>
        <v>2003</v>
      </c>
      <c r="V12" s="81" t="str">
        <f ca="1">IFERROR(VLOOKUP(LEFT($T12,4)+0,教育課程!$H:$K,3,0),"")</f>
        <v>数学</v>
      </c>
      <c r="W12" s="81" t="str">
        <f ca="1">IFERROR(VLOOKUP(LEFT($T12,4)+0,教育課程!$H:$K,4,0),"")</f>
        <v>数学Ａ</v>
      </c>
      <c r="X12" s="81">
        <f t="shared" ca="1" si="0"/>
        <v>2012</v>
      </c>
      <c r="Y12" s="81">
        <f t="shared" ca="1" si="1"/>
        <v>1</v>
      </c>
      <c r="Z12" s="81">
        <f t="shared" ca="1" si="2"/>
        <v>0</v>
      </c>
    </row>
    <row r="13" spans="2:26" x14ac:dyDescent="0.4">
      <c r="B13" s="81">
        <v>12</v>
      </c>
      <c r="G13" s="91"/>
      <c r="H13" s="91"/>
      <c r="I13" s="84"/>
      <c r="J13" s="84"/>
      <c r="K13" s="84"/>
      <c r="L13" s="84"/>
      <c r="M13" s="91"/>
      <c r="N13" s="91"/>
      <c r="O13" s="91"/>
      <c r="P13" s="91"/>
      <c r="R13" s="79">
        <v>7</v>
      </c>
      <c r="S13" s="79">
        <v>3</v>
      </c>
      <c r="T13" s="81" t="str">
        <f ca="1">IFERROR(MID($U$1,8*S13+2,8),"")</f>
        <v>20321222</v>
      </c>
      <c r="U13" s="81">
        <f ca="1">IFERROR(VLOOKUP(LEFT($T13,4)+0,教育課程!$H:$K,2,0),"")</f>
        <v>2003</v>
      </c>
      <c r="V13" s="81" t="str">
        <f ca="1">IFERROR(VLOOKUP(LEFT($T13,4)+0,教育課程!$H:$K,3,0),"")</f>
        <v>理科</v>
      </c>
      <c r="W13" s="81" t="str">
        <f ca="1">IFERROR(VLOOKUP(LEFT($T13,4)+0,教育課程!$H:$K,4,0),"")</f>
        <v>化学Ⅰ</v>
      </c>
      <c r="X13" s="81">
        <f t="shared" ca="1" si="0"/>
        <v>2012</v>
      </c>
      <c r="Y13" s="81">
        <f t="shared" ca="1" si="1"/>
        <v>2</v>
      </c>
      <c r="Z13" s="81">
        <f t="shared" ca="1" si="2"/>
        <v>2</v>
      </c>
    </row>
    <row r="14" spans="2:26" x14ac:dyDescent="0.4">
      <c r="B14" s="81">
        <v>13</v>
      </c>
      <c r="G14" s="91"/>
      <c r="H14" s="91"/>
      <c r="I14" s="84"/>
      <c r="J14" s="84"/>
      <c r="K14" s="84"/>
      <c r="L14" s="84"/>
      <c r="M14" s="91"/>
      <c r="N14" s="91"/>
      <c r="O14" s="91"/>
      <c r="P14" s="91"/>
      <c r="R14" s="79">
        <v>8</v>
      </c>
      <c r="S14" s="79">
        <v>3</v>
      </c>
      <c r="T14" s="81" t="str">
        <f ca="1">IFERROR(MID($U$2,8*S14+2,8),"")</f>
        <v>20341222</v>
      </c>
      <c r="U14" s="81">
        <f ca="1">IFERROR(VLOOKUP(LEFT($T14,4)+0,教育課程!$H:$K,2,0),"")</f>
        <v>2003</v>
      </c>
      <c r="V14" s="81" t="str">
        <f ca="1">IFERROR(VLOOKUP(LEFT($T14,4)+0,教育課程!$H:$K,3,0),"")</f>
        <v>理科</v>
      </c>
      <c r="W14" s="81" t="str">
        <f ca="1">IFERROR(VLOOKUP(LEFT($T14,4)+0,教育課程!$H:$K,4,0),"")</f>
        <v>生物Ⅰ</v>
      </c>
      <c r="X14" s="81">
        <f t="shared" ca="1" si="0"/>
        <v>2012</v>
      </c>
      <c r="Y14" s="81">
        <f t="shared" ca="1" si="1"/>
        <v>2</v>
      </c>
      <c r="Z14" s="81">
        <f t="shared" ca="1" si="2"/>
        <v>2</v>
      </c>
    </row>
    <row r="15" spans="2:26" x14ac:dyDescent="0.4">
      <c r="B15" s="81">
        <v>14</v>
      </c>
      <c r="G15" s="91"/>
      <c r="H15" s="91"/>
      <c r="I15" s="84"/>
      <c r="J15" s="84"/>
      <c r="K15" s="84"/>
      <c r="L15" s="84"/>
      <c r="M15" s="91"/>
      <c r="N15" s="91"/>
      <c r="O15" s="91"/>
      <c r="P15" s="91"/>
      <c r="R15" s="79">
        <v>9</v>
      </c>
      <c r="S15" s="79">
        <v>4</v>
      </c>
      <c r="T15" s="81" t="str">
        <f ca="1">IFERROR(MID($U$1,8*S15+2,8),"")</f>
        <v>20391223</v>
      </c>
      <c r="U15" s="81">
        <f ca="1">IFERROR(VLOOKUP(LEFT($T15,4)+0,教育課程!$H:$K,2,0),"")</f>
        <v>2003</v>
      </c>
      <c r="V15" s="81" t="str">
        <f ca="1">IFERROR(VLOOKUP(LEFT($T15,4)+0,教育課程!$H:$K,3,0),"")</f>
        <v>保健体育</v>
      </c>
      <c r="W15" s="81" t="str">
        <f ca="1">IFERROR(VLOOKUP(LEFT($T15,4)+0,教育課程!$H:$K,4,0),"")</f>
        <v>体育</v>
      </c>
      <c r="X15" s="81">
        <f t="shared" ca="1" si="0"/>
        <v>2012</v>
      </c>
      <c r="Y15" s="81">
        <f t="shared" ca="1" si="1"/>
        <v>2</v>
      </c>
      <c r="Z15" s="81">
        <f t="shared" ca="1" si="2"/>
        <v>3</v>
      </c>
    </row>
    <row r="16" spans="2:26" x14ac:dyDescent="0.4">
      <c r="B16" s="81">
        <v>15</v>
      </c>
      <c r="G16" s="91"/>
      <c r="H16" s="91"/>
      <c r="I16" s="84"/>
      <c r="J16" s="84"/>
      <c r="K16" s="84"/>
      <c r="L16" s="84"/>
      <c r="M16" s="91"/>
      <c r="N16" s="91"/>
      <c r="O16" s="91"/>
      <c r="P16" s="91"/>
      <c r="R16" s="79">
        <v>10</v>
      </c>
      <c r="S16" s="79">
        <v>4</v>
      </c>
      <c r="T16" s="81" t="str">
        <f ca="1">IFERROR(MID($U$2,8*S16+2,8),"")</f>
        <v>20401221</v>
      </c>
      <c r="U16" s="81">
        <f ca="1">IFERROR(VLOOKUP(LEFT($T16,4)+0,教育課程!$H:$K,2,0),"")</f>
        <v>2003</v>
      </c>
      <c r="V16" s="81" t="str">
        <f ca="1">IFERROR(VLOOKUP(LEFT($T16,4)+0,教育課程!$H:$K,3,0),"")</f>
        <v>保健体育</v>
      </c>
      <c r="W16" s="81" t="str">
        <f ca="1">IFERROR(VLOOKUP(LEFT($T16,4)+0,教育課程!$H:$K,4,0),"")</f>
        <v>保健</v>
      </c>
      <c r="X16" s="81">
        <f t="shared" ca="1" si="0"/>
        <v>2012</v>
      </c>
      <c r="Y16" s="81">
        <f t="shared" ca="1" si="1"/>
        <v>2</v>
      </c>
      <c r="Z16" s="81">
        <f t="shared" ca="1" si="2"/>
        <v>1</v>
      </c>
    </row>
    <row r="17" spans="2:26" x14ac:dyDescent="0.4">
      <c r="B17" s="81">
        <v>16</v>
      </c>
      <c r="G17" s="91"/>
      <c r="H17" s="91"/>
      <c r="I17" s="84"/>
      <c r="J17" s="84"/>
      <c r="K17" s="84"/>
      <c r="L17" s="84"/>
      <c r="M17" s="91"/>
      <c r="N17" s="91"/>
      <c r="O17" s="91"/>
      <c r="P17" s="91"/>
      <c r="R17" s="79">
        <v>11</v>
      </c>
      <c r="S17" s="79">
        <v>5</v>
      </c>
      <c r="T17" s="81" t="str">
        <f ca="1">IFERROR(MID($U$1,8*S17+2,8),"")</f>
        <v>20421222</v>
      </c>
      <c r="U17" s="81">
        <f ca="1">IFERROR(VLOOKUP(LEFT($T17,4)+0,教育課程!$H:$K,2,0),"")</f>
        <v>2003</v>
      </c>
      <c r="V17" s="81" t="str">
        <f ca="1">IFERROR(VLOOKUP(LEFT($T17,4)+0,教育課程!$H:$K,3,0),"")</f>
        <v>芸術</v>
      </c>
      <c r="W17" s="81" t="str">
        <f ca="1">IFERROR(VLOOKUP(LEFT($T17,4)+0,教育課程!$H:$K,4,0),"")</f>
        <v>音楽Ⅰ</v>
      </c>
      <c r="X17" s="81">
        <f t="shared" ca="1" si="0"/>
        <v>2012</v>
      </c>
      <c r="Y17" s="81">
        <f t="shared" ca="1" si="1"/>
        <v>2</v>
      </c>
      <c r="Z17" s="81">
        <f t="shared" ca="1" si="2"/>
        <v>2</v>
      </c>
    </row>
    <row r="18" spans="2:26" x14ac:dyDescent="0.4">
      <c r="B18" s="81">
        <v>17</v>
      </c>
      <c r="G18" s="91"/>
      <c r="H18" s="91"/>
      <c r="I18" s="84"/>
      <c r="J18" s="84"/>
      <c r="K18" s="84"/>
      <c r="L18" s="84"/>
      <c r="M18" s="91"/>
      <c r="N18" s="91"/>
      <c r="O18" s="91"/>
      <c r="P18" s="91"/>
      <c r="R18" s="79">
        <v>12</v>
      </c>
      <c r="S18" s="79">
        <v>5</v>
      </c>
      <c r="T18" s="81" t="str">
        <f ca="1">IFERROR(MID($U$2,8*S18+2,8),"")</f>
        <v>20551222</v>
      </c>
      <c r="U18" s="81">
        <f ca="1">IFERROR(VLOOKUP(LEFT($T18,4)+0,教育課程!$H:$K,2,0),"")</f>
        <v>2003</v>
      </c>
      <c r="V18" s="81" t="str">
        <f ca="1">IFERROR(VLOOKUP(LEFT($T18,4)+0,教育課程!$H:$K,3,0),"")</f>
        <v>外国語</v>
      </c>
      <c r="W18" s="81" t="str">
        <f ca="1">IFERROR(VLOOKUP(LEFT($T18,4)+0,教育課程!$H:$K,4,0),"")</f>
        <v>オーラル・コミュニケーションⅠ</v>
      </c>
      <c r="X18" s="81">
        <f t="shared" ca="1" si="0"/>
        <v>2012</v>
      </c>
      <c r="Y18" s="81">
        <f t="shared" ca="1" si="1"/>
        <v>2</v>
      </c>
      <c r="Z18" s="81">
        <f t="shared" ca="1" si="2"/>
        <v>2</v>
      </c>
    </row>
    <row r="19" spans="2:26" x14ac:dyDescent="0.4">
      <c r="B19" s="81">
        <v>18</v>
      </c>
      <c r="G19" s="91"/>
      <c r="H19" s="91"/>
      <c r="I19" s="84"/>
      <c r="J19" s="84"/>
      <c r="K19" s="84"/>
      <c r="L19" s="84"/>
      <c r="M19" s="91"/>
      <c r="N19" s="91"/>
      <c r="O19" s="91"/>
      <c r="P19" s="91"/>
      <c r="R19" s="79">
        <v>13</v>
      </c>
      <c r="S19" s="79">
        <v>6</v>
      </c>
      <c r="T19" s="81" t="str">
        <f ca="1">IFERROR(MID($U$1,8*S19+2,8),"")</f>
        <v>20571223</v>
      </c>
      <c r="U19" s="81">
        <f ca="1">IFERROR(VLOOKUP(LEFT($T19,4)+0,教育課程!$H:$K,2,0),"")</f>
        <v>2003</v>
      </c>
      <c r="V19" s="81" t="str">
        <f ca="1">IFERROR(VLOOKUP(LEFT($T19,4)+0,教育課程!$H:$K,3,0),"")</f>
        <v>外国語</v>
      </c>
      <c r="W19" s="81" t="str">
        <f ca="1">IFERROR(VLOOKUP(LEFT($T19,4)+0,教育課程!$H:$K,4,0),"")</f>
        <v>英語Ⅰ</v>
      </c>
      <c r="X19" s="81">
        <f t="shared" ca="1" si="0"/>
        <v>2012</v>
      </c>
      <c r="Y19" s="81">
        <f t="shared" ca="1" si="1"/>
        <v>2</v>
      </c>
      <c r="Z19" s="81">
        <f t="shared" ca="1" si="2"/>
        <v>3</v>
      </c>
    </row>
    <row r="20" spans="2:26" x14ac:dyDescent="0.4">
      <c r="B20" s="81">
        <v>19</v>
      </c>
      <c r="G20" s="91"/>
      <c r="H20" s="91"/>
      <c r="I20" s="84"/>
      <c r="J20" s="84"/>
      <c r="K20" s="84"/>
      <c r="L20" s="84"/>
      <c r="M20" s="91"/>
      <c r="N20" s="91"/>
      <c r="O20" s="91"/>
      <c r="P20" s="91"/>
      <c r="R20" s="79">
        <v>14</v>
      </c>
      <c r="S20" s="79">
        <v>6</v>
      </c>
      <c r="T20" s="81" t="str">
        <f ca="1">IFERROR(MID($U$2,8*S20+2,8),"")</f>
        <v>20701201</v>
      </c>
      <c r="U20" s="81">
        <f ca="1">IFERROR(VLOOKUP(LEFT($T20,4)+0,教育課程!$H:$K,2,0),"")</f>
        <v>2003</v>
      </c>
      <c r="V20" s="81" t="str">
        <f ca="1">IFERROR(VLOOKUP(LEFT($T20,4)+0,教育課程!$H:$K,3,0),"")</f>
        <v>教科なし</v>
      </c>
      <c r="W20" s="81" t="str">
        <f ca="1">IFERROR(VLOOKUP(LEFT($T20,4)+0,教育課程!$H:$K,4,0),"")</f>
        <v>総合的な学習の時間</v>
      </c>
      <c r="X20" s="81">
        <f t="shared" ca="1" si="0"/>
        <v>2012</v>
      </c>
      <c r="Y20" s="81">
        <f t="shared" ca="1" si="1"/>
        <v>0</v>
      </c>
      <c r="Z20" s="81">
        <f t="shared" ca="1" si="2"/>
        <v>1</v>
      </c>
    </row>
    <row r="21" spans="2:26" x14ac:dyDescent="0.4">
      <c r="B21" s="81">
        <v>20</v>
      </c>
      <c r="G21" s="91"/>
      <c r="H21" s="91"/>
      <c r="I21" s="84"/>
      <c r="J21" s="84"/>
      <c r="K21" s="84"/>
      <c r="L21" s="84"/>
      <c r="M21" s="91"/>
      <c r="N21" s="91"/>
      <c r="O21" s="91"/>
      <c r="P21" s="91"/>
      <c r="R21" s="79">
        <v>15</v>
      </c>
      <c r="S21" s="79">
        <v>7</v>
      </c>
      <c r="T21" s="81" t="str">
        <f ca="1">IFERROR(MID($U$1,8*S21+2,8),"")</f>
        <v>30021322</v>
      </c>
      <c r="U21" s="81">
        <f ca="1">IFERROR(VLOOKUP(LEFT($T21,4)+0,教育課程!$H:$K,2,0),"")</f>
        <v>2013</v>
      </c>
      <c r="V21" s="81" t="str">
        <f ca="1">IFERROR(VLOOKUP(LEFT($T21,4)+0,教育課程!$H:$K,3,0),"")</f>
        <v>国語</v>
      </c>
      <c r="W21" s="81" t="str">
        <f ca="1">IFERROR(VLOOKUP(LEFT($T21,4)+0,教育課程!$H:$K,4,0),"")</f>
        <v>国語表現</v>
      </c>
      <c r="X21" s="81">
        <f t="shared" ca="1" si="0"/>
        <v>2013</v>
      </c>
      <c r="Y21" s="81">
        <f t="shared" ca="1" si="1"/>
        <v>2</v>
      </c>
      <c r="Z21" s="81">
        <f t="shared" ca="1" si="2"/>
        <v>2</v>
      </c>
    </row>
    <row r="22" spans="2:26" x14ac:dyDescent="0.4">
      <c r="B22" s="81">
        <v>21</v>
      </c>
      <c r="G22" s="91"/>
      <c r="H22" s="91"/>
      <c r="I22" s="84"/>
      <c r="J22" s="84"/>
      <c r="K22" s="84"/>
      <c r="L22" s="84"/>
      <c r="M22" s="91"/>
      <c r="N22" s="91"/>
      <c r="O22" s="91"/>
      <c r="P22" s="91"/>
      <c r="R22" s="79">
        <v>16</v>
      </c>
      <c r="S22" s="79">
        <v>7</v>
      </c>
      <c r="T22" s="81" t="str">
        <f ca="1">IFERROR(MID($U$2,8*S22+2,8),"")</f>
        <v>30011332</v>
      </c>
      <c r="U22" s="81">
        <f ca="1">IFERROR(VLOOKUP(LEFT($T22,4)+0,教育課程!$H:$K,2,0),"")</f>
        <v>2013</v>
      </c>
      <c r="V22" s="81" t="str">
        <f ca="1">IFERROR(VLOOKUP(LEFT($T22,4)+0,教育課程!$H:$K,3,0),"")</f>
        <v>国語</v>
      </c>
      <c r="W22" s="81" t="str">
        <f ca="1">IFERROR(VLOOKUP(LEFT($T22,4)+0,教育課程!$H:$K,4,0),"")</f>
        <v>国語総合</v>
      </c>
      <c r="X22" s="81">
        <f t="shared" ca="1" si="0"/>
        <v>2013</v>
      </c>
      <c r="Y22" s="81">
        <f t="shared" ca="1" si="1"/>
        <v>3</v>
      </c>
      <c r="Z22" s="81">
        <f t="shared" ca="1" si="2"/>
        <v>2</v>
      </c>
    </row>
    <row r="23" spans="2:26" x14ac:dyDescent="0.4">
      <c r="B23" s="81">
        <v>22</v>
      </c>
      <c r="G23" s="91"/>
      <c r="H23" s="91"/>
      <c r="I23" s="84"/>
      <c r="J23" s="84"/>
      <c r="K23" s="84"/>
      <c r="L23" s="84"/>
      <c r="M23" s="91"/>
      <c r="N23" s="91"/>
      <c r="O23" s="91"/>
      <c r="P23" s="91"/>
      <c r="R23" s="79">
        <v>17</v>
      </c>
      <c r="S23" s="79">
        <v>8</v>
      </c>
      <c r="T23" s="81" t="str">
        <f ca="1">IFERROR(MID($U$1,8*S23+2,8),"")</f>
        <v>30081322</v>
      </c>
      <c r="U23" s="81">
        <f ca="1">IFERROR(VLOOKUP(LEFT($T23,4)+0,教育課程!$H:$K,2,0),"")</f>
        <v>2013</v>
      </c>
      <c r="V23" s="81" t="str">
        <f ca="1">IFERROR(VLOOKUP(LEFT($T23,4)+0,教育課程!$H:$K,3,0),"")</f>
        <v>地理歴史</v>
      </c>
      <c r="W23" s="81" t="str">
        <f ca="1">IFERROR(VLOOKUP(LEFT($T23,4)+0,教育課程!$H:$K,4,0),"")</f>
        <v>世界史Ａ</v>
      </c>
      <c r="X23" s="81">
        <f t="shared" ca="1" si="0"/>
        <v>2013</v>
      </c>
      <c r="Y23" s="81">
        <f t="shared" ca="1" si="1"/>
        <v>2</v>
      </c>
      <c r="Z23" s="81">
        <f t="shared" ca="1" si="2"/>
        <v>2</v>
      </c>
    </row>
    <row r="24" spans="2:26" x14ac:dyDescent="0.4">
      <c r="B24" s="81">
        <v>23</v>
      </c>
      <c r="G24" s="91"/>
      <c r="H24" s="91"/>
      <c r="I24" s="84"/>
      <c r="J24" s="84"/>
      <c r="K24" s="84"/>
      <c r="L24" s="84"/>
      <c r="M24" s="91"/>
      <c r="N24" s="91"/>
      <c r="O24" s="91"/>
      <c r="P24" s="91"/>
      <c r="R24" s="79">
        <v>18</v>
      </c>
      <c r="S24" s="79">
        <v>8</v>
      </c>
      <c r="T24" s="81" t="str">
        <f ca="1">IFERROR(MID($U$2,8*S24+2,8),"")</f>
        <v>30151342</v>
      </c>
      <c r="U24" s="81">
        <f ca="1">IFERROR(VLOOKUP(LEFT($T24,4)+0,教育課程!$H:$K,2,0),"")</f>
        <v>2013</v>
      </c>
      <c r="V24" s="81" t="str">
        <f ca="1">IFERROR(VLOOKUP(LEFT($T24,4)+0,教育課程!$H:$K,3,0),"")</f>
        <v>公民</v>
      </c>
      <c r="W24" s="81" t="str">
        <f ca="1">IFERROR(VLOOKUP(LEFT($T24,4)+0,教育課程!$H:$K,4,0),"")</f>
        <v>現代社会</v>
      </c>
      <c r="X24" s="81">
        <f t="shared" ca="1" si="0"/>
        <v>2013</v>
      </c>
      <c r="Y24" s="81">
        <f t="shared" ca="1" si="1"/>
        <v>4</v>
      </c>
      <c r="Z24" s="81">
        <f t="shared" ca="1" si="2"/>
        <v>2</v>
      </c>
    </row>
    <row r="25" spans="2:26" x14ac:dyDescent="0.4">
      <c r="B25" s="81">
        <v>24</v>
      </c>
      <c r="G25" s="91"/>
      <c r="H25" s="91"/>
      <c r="I25" s="84"/>
      <c r="J25" s="84"/>
      <c r="K25" s="84"/>
      <c r="L25" s="84"/>
      <c r="M25" s="91"/>
      <c r="N25" s="91"/>
      <c r="O25" s="91"/>
      <c r="P25" s="91"/>
      <c r="R25" s="79">
        <v>19</v>
      </c>
      <c r="S25" s="79">
        <v>9</v>
      </c>
      <c r="T25" s="81" t="str">
        <f ca="1">IFERROR(MID($U$1,8*S25+2,8),"")</f>
        <v>30191323</v>
      </c>
      <c r="U25" s="81">
        <f ca="1">IFERROR(VLOOKUP(LEFT($T25,4)+0,教育課程!$H:$K,2,0),"")</f>
        <v>2013</v>
      </c>
      <c r="V25" s="81" t="str">
        <f ca="1">IFERROR(VLOOKUP(LEFT($T25,4)+0,教育課程!$H:$K,3,0),"")</f>
        <v>数学</v>
      </c>
      <c r="W25" s="81" t="str">
        <f ca="1">IFERROR(VLOOKUP(LEFT($T25,4)+0,教育課程!$H:$K,4,0),"")</f>
        <v>数学Ⅰ</v>
      </c>
      <c r="X25" s="81">
        <f t="shared" ca="1" si="0"/>
        <v>2013</v>
      </c>
      <c r="Y25" s="81">
        <f t="shared" ca="1" si="1"/>
        <v>2</v>
      </c>
      <c r="Z25" s="81">
        <f t="shared" ca="1" si="2"/>
        <v>3</v>
      </c>
    </row>
    <row r="26" spans="2:26" x14ac:dyDescent="0.4">
      <c r="B26" s="81">
        <v>25</v>
      </c>
      <c r="G26" s="91"/>
      <c r="H26" s="91"/>
      <c r="I26" s="84"/>
      <c r="J26" s="84"/>
      <c r="K26" s="84"/>
      <c r="L26" s="84"/>
      <c r="M26" s="91"/>
      <c r="N26" s="91"/>
      <c r="O26" s="91"/>
      <c r="P26" s="91"/>
      <c r="R26" s="79">
        <v>20</v>
      </c>
      <c r="S26" s="79">
        <v>9</v>
      </c>
      <c r="T26" s="81" t="str">
        <f ca="1">IFERROR(MID($U$2,8*S26+2,8),"")</f>
        <v>30221322</v>
      </c>
      <c r="U26" s="81">
        <f ca="1">IFERROR(VLOOKUP(LEFT($T26,4)+0,教育課程!$H:$K,2,0),"")</f>
        <v>2013</v>
      </c>
      <c r="V26" s="81" t="str">
        <f ca="1">IFERROR(VLOOKUP(LEFT($T26,4)+0,教育課程!$H:$K,3,0),"")</f>
        <v>数学</v>
      </c>
      <c r="W26" s="81" t="str">
        <f ca="1">IFERROR(VLOOKUP(LEFT($T26,4)+0,教育課程!$H:$K,4,0),"")</f>
        <v>数学Ａ</v>
      </c>
      <c r="X26" s="81">
        <f t="shared" ca="1" si="0"/>
        <v>2013</v>
      </c>
      <c r="Y26" s="81">
        <f t="shared" ca="1" si="1"/>
        <v>2</v>
      </c>
      <c r="Z26" s="81">
        <f t="shared" ca="1" si="2"/>
        <v>2</v>
      </c>
    </row>
    <row r="27" spans="2:26" x14ac:dyDescent="0.4">
      <c r="B27" s="81">
        <v>26</v>
      </c>
      <c r="G27" s="91"/>
      <c r="H27" s="91"/>
      <c r="I27" s="84"/>
      <c r="J27" s="84"/>
      <c r="K27" s="84"/>
      <c r="L27" s="84"/>
      <c r="M27" s="91"/>
      <c r="N27" s="91"/>
      <c r="O27" s="91"/>
      <c r="P27" s="91"/>
      <c r="R27" s="79">
        <v>21</v>
      </c>
      <c r="S27" s="79">
        <v>10</v>
      </c>
      <c r="T27" s="81" t="str">
        <f ca="1">IFERROR(MID($U$1,8*S27+2,8),"")</f>
        <v>30291310</v>
      </c>
      <c r="U27" s="81">
        <f ca="1">IFERROR(VLOOKUP(LEFT($T27,4)+0,教育課程!$H:$K,2,0),"")</f>
        <v>2013</v>
      </c>
      <c r="V27" s="81" t="str">
        <f ca="1">IFERROR(VLOOKUP(LEFT($T27,4)+0,教育課程!$H:$K,3,0),"")</f>
        <v>理科</v>
      </c>
      <c r="W27" s="81" t="str">
        <f ca="1">IFERROR(VLOOKUP(LEFT($T27,4)+0,教育課程!$H:$K,4,0),"")</f>
        <v>化学基礎</v>
      </c>
      <c r="X27" s="81">
        <f t="shared" ca="1" si="0"/>
        <v>2013</v>
      </c>
      <c r="Y27" s="81">
        <f t="shared" ca="1" si="1"/>
        <v>1</v>
      </c>
      <c r="Z27" s="81">
        <f t="shared" ca="1" si="2"/>
        <v>0</v>
      </c>
    </row>
    <row r="28" spans="2:26" x14ac:dyDescent="0.4">
      <c r="B28" s="81">
        <v>27</v>
      </c>
      <c r="G28" s="91"/>
      <c r="H28" s="91"/>
      <c r="I28" s="84"/>
      <c r="J28" s="84"/>
      <c r="K28" s="84"/>
      <c r="L28" s="84"/>
      <c r="M28" s="91"/>
      <c r="N28" s="91"/>
      <c r="O28" s="91"/>
      <c r="P28" s="91"/>
      <c r="R28" s="79">
        <v>22</v>
      </c>
      <c r="S28" s="79">
        <v>10</v>
      </c>
      <c r="T28" s="81" t="str">
        <f ca="1">IFERROR(MID($U$2,8*S28+2,8),"")</f>
        <v>30311310</v>
      </c>
      <c r="U28" s="81">
        <f ca="1">IFERROR(VLOOKUP(LEFT($T28,4)+0,教育課程!$H:$K,2,0),"")</f>
        <v>2013</v>
      </c>
      <c r="V28" s="81" t="str">
        <f ca="1">IFERROR(VLOOKUP(LEFT($T28,4)+0,教育課程!$H:$K,3,0),"")</f>
        <v>理科</v>
      </c>
      <c r="W28" s="81" t="str">
        <f ca="1">IFERROR(VLOOKUP(LEFT($T28,4)+0,教育課程!$H:$K,4,0),"")</f>
        <v>生物基礎</v>
      </c>
      <c r="X28" s="81">
        <f t="shared" ca="1" si="0"/>
        <v>2013</v>
      </c>
      <c r="Y28" s="81">
        <f t="shared" ca="1" si="1"/>
        <v>1</v>
      </c>
      <c r="Z28" s="81">
        <f t="shared" ca="1" si="2"/>
        <v>0</v>
      </c>
    </row>
    <row r="29" spans="2:26" x14ac:dyDescent="0.4">
      <c r="B29" s="81">
        <v>28</v>
      </c>
      <c r="G29" s="91"/>
      <c r="H29" s="91"/>
      <c r="I29" s="84"/>
      <c r="J29" s="84"/>
      <c r="K29" s="84"/>
      <c r="L29" s="84"/>
      <c r="M29" s="91"/>
      <c r="N29" s="91"/>
      <c r="O29" s="91"/>
      <c r="P29" s="91"/>
      <c r="R29" s="79">
        <v>23</v>
      </c>
      <c r="S29" s="79">
        <v>11</v>
      </c>
      <c r="T29" s="81" t="str">
        <f ca="1">IFERROR(MID($U$1,8*S29+2,8),"")</f>
        <v>30371310</v>
      </c>
      <c r="U29" s="81">
        <f ca="1">IFERROR(VLOOKUP(LEFT($T29,4)+0,教育課程!$H:$K,2,0),"")</f>
        <v>2013</v>
      </c>
      <c r="V29" s="81" t="str">
        <f ca="1">IFERROR(VLOOKUP(LEFT($T29,4)+0,教育課程!$H:$K,3,0),"")</f>
        <v>保健体育</v>
      </c>
      <c r="W29" s="81" t="str">
        <f ca="1">IFERROR(VLOOKUP(LEFT($T29,4)+0,教育課程!$H:$K,4,0),"")</f>
        <v>体育</v>
      </c>
      <c r="X29" s="81">
        <f t="shared" ca="1" si="0"/>
        <v>2013</v>
      </c>
      <c r="Y29" s="81">
        <f t="shared" ca="1" si="1"/>
        <v>1</v>
      </c>
      <c r="Z29" s="81">
        <f t="shared" ca="1" si="2"/>
        <v>0</v>
      </c>
    </row>
    <row r="30" spans="2:26" x14ac:dyDescent="0.4">
      <c r="B30" s="81">
        <v>29</v>
      </c>
      <c r="G30" s="91"/>
      <c r="H30" s="91"/>
      <c r="I30" s="84"/>
      <c r="J30" s="84"/>
      <c r="K30" s="84"/>
      <c r="L30" s="84"/>
      <c r="M30" s="91"/>
      <c r="N30" s="91"/>
      <c r="O30" s="91"/>
      <c r="P30" s="91"/>
      <c r="R30" s="79">
        <v>24</v>
      </c>
      <c r="S30" s="79">
        <v>11</v>
      </c>
      <c r="T30" s="81" t="str">
        <f ca="1">IFERROR(MID($U$2,8*S30+2,8),"")</f>
        <v>30381310</v>
      </c>
      <c r="U30" s="81">
        <f ca="1">IFERROR(VLOOKUP(LEFT($T30,4)+0,教育課程!$H:$K,2,0),"")</f>
        <v>2013</v>
      </c>
      <c r="V30" s="81" t="str">
        <f ca="1">IFERROR(VLOOKUP(LEFT($T30,4)+0,教育課程!$H:$K,3,0),"")</f>
        <v>保健体育</v>
      </c>
      <c r="W30" s="81" t="str">
        <f ca="1">IFERROR(VLOOKUP(LEFT($T30,4)+0,教育課程!$H:$K,4,0),"")</f>
        <v>保健</v>
      </c>
      <c r="X30" s="81">
        <f t="shared" ca="1" si="0"/>
        <v>2013</v>
      </c>
      <c r="Y30" s="81">
        <f t="shared" ca="1" si="1"/>
        <v>1</v>
      </c>
      <c r="Z30" s="81">
        <f t="shared" ca="1" si="2"/>
        <v>0</v>
      </c>
    </row>
    <row r="31" spans="2:26" x14ac:dyDescent="0.4">
      <c r="B31" s="81">
        <v>30</v>
      </c>
      <c r="G31" s="91"/>
      <c r="H31" s="91"/>
      <c r="I31" s="84"/>
      <c r="J31" s="84"/>
      <c r="K31" s="84"/>
      <c r="L31" s="84"/>
      <c r="M31" s="91"/>
      <c r="N31" s="91"/>
      <c r="O31" s="91"/>
      <c r="P31" s="91"/>
      <c r="R31" s="79">
        <v>25</v>
      </c>
      <c r="S31" s="79">
        <v>12</v>
      </c>
      <c r="T31" s="81" t="str">
        <f ca="1">IFERROR(MID($U$1,8*S31+2,8),"")</f>
        <v>30401310</v>
      </c>
      <c r="U31" s="81">
        <f ca="1">IFERROR(VLOOKUP(LEFT($T31,4)+0,教育課程!$H:$K,2,0),"")</f>
        <v>2013</v>
      </c>
      <c r="V31" s="81" t="str">
        <f ca="1">IFERROR(VLOOKUP(LEFT($T31,4)+0,教育課程!$H:$K,3,0),"")</f>
        <v>芸術</v>
      </c>
      <c r="W31" s="81" t="str">
        <f ca="1">IFERROR(VLOOKUP(LEFT($T31,4)+0,教育課程!$H:$K,4,0),"")</f>
        <v>音楽Ⅰ</v>
      </c>
      <c r="X31" s="81">
        <f t="shared" ca="1" si="0"/>
        <v>2013</v>
      </c>
      <c r="Y31" s="81">
        <f t="shared" ca="1" si="1"/>
        <v>1</v>
      </c>
      <c r="Z31" s="81">
        <f t="shared" ca="1" si="2"/>
        <v>0</v>
      </c>
    </row>
    <row r="32" spans="2:26" x14ac:dyDescent="0.4">
      <c r="B32" s="81">
        <v>31</v>
      </c>
      <c r="G32" s="91"/>
      <c r="H32" s="91"/>
      <c r="I32" s="84"/>
      <c r="J32" s="84"/>
      <c r="K32" s="84"/>
      <c r="L32" s="84"/>
      <c r="M32" s="91"/>
      <c r="N32" s="91"/>
      <c r="O32" s="91"/>
      <c r="P32" s="91"/>
      <c r="R32" s="79">
        <v>26</v>
      </c>
      <c r="S32" s="79">
        <v>12</v>
      </c>
      <c r="T32" s="81" t="str">
        <f ca="1">IFERROR(MID($U$2,8*S32+2,8),"")</f>
        <v>30541310</v>
      </c>
      <c r="U32" s="81">
        <f ca="1">IFERROR(VLOOKUP(LEFT($T32,4)+0,教育課程!$H:$K,2,0),"")</f>
        <v>2013</v>
      </c>
      <c r="V32" s="81" t="str">
        <f ca="1">IFERROR(VLOOKUP(LEFT($T32,4)+0,教育課程!$H:$K,3,0),"")</f>
        <v>外国語</v>
      </c>
      <c r="W32" s="81" t="str">
        <f ca="1">IFERROR(VLOOKUP(LEFT($T32,4)+0,教育課程!$H:$K,4,0),"")</f>
        <v>コミュニケーション英語Ⅰ</v>
      </c>
      <c r="X32" s="81">
        <f t="shared" ca="1" si="0"/>
        <v>2013</v>
      </c>
      <c r="Y32" s="81">
        <f t="shared" ca="1" si="1"/>
        <v>1</v>
      </c>
      <c r="Z32" s="81">
        <f t="shared" ca="1" si="2"/>
        <v>0</v>
      </c>
    </row>
    <row r="33" spans="2:26" x14ac:dyDescent="0.4">
      <c r="B33" s="81">
        <v>32</v>
      </c>
      <c r="G33" s="91"/>
      <c r="H33" s="91"/>
      <c r="I33" s="84"/>
      <c r="J33" s="84"/>
      <c r="K33" s="84"/>
      <c r="L33" s="84"/>
      <c r="M33" s="91"/>
      <c r="N33" s="91"/>
      <c r="O33" s="91"/>
      <c r="P33" s="91"/>
      <c r="R33" s="79">
        <v>27</v>
      </c>
      <c r="S33" s="79">
        <v>13</v>
      </c>
      <c r="T33" s="81" t="str">
        <f ca="1">IFERROR(MID($U$1,8*S33+2,8),"")</f>
        <v>30531310</v>
      </c>
      <c r="U33" s="81">
        <f ca="1">IFERROR(VLOOKUP(LEFT($T33,4)+0,教育課程!$H:$K,2,0),"")</f>
        <v>2013</v>
      </c>
      <c r="V33" s="81" t="str">
        <f ca="1">IFERROR(VLOOKUP(LEFT($T33,4)+0,教育課程!$H:$K,3,0),"")</f>
        <v>外国語</v>
      </c>
      <c r="W33" s="81" t="str">
        <f ca="1">IFERROR(VLOOKUP(LEFT($T33,4)+0,教育課程!$H:$K,4,0),"")</f>
        <v>コミュニケーション英語基礎</v>
      </c>
      <c r="X33" s="81">
        <f t="shared" ca="1" si="0"/>
        <v>2013</v>
      </c>
      <c r="Y33" s="81">
        <f t="shared" ca="1" si="1"/>
        <v>1</v>
      </c>
      <c r="Z33" s="81">
        <f t="shared" ca="1" si="2"/>
        <v>0</v>
      </c>
    </row>
    <row r="34" spans="2:26" x14ac:dyDescent="0.4">
      <c r="B34" s="81">
        <v>33</v>
      </c>
      <c r="G34" s="91"/>
      <c r="H34" s="91"/>
      <c r="I34" s="84"/>
      <c r="J34" s="84"/>
      <c r="K34" s="84"/>
      <c r="L34" s="84"/>
      <c r="M34" s="91"/>
      <c r="N34" s="91"/>
      <c r="O34" s="91"/>
      <c r="P34" s="91"/>
      <c r="R34" s="79">
        <v>28</v>
      </c>
      <c r="S34" s="79">
        <v>13</v>
      </c>
      <c r="T34" s="81" t="str">
        <f ca="1">IFERROR(MID($U$2,8*S34+2,8),"")</f>
        <v>30681301</v>
      </c>
      <c r="U34" s="81">
        <f ca="1">IFERROR(VLOOKUP(LEFT($T34,4)+0,教育課程!$H:$K,2,0),"")</f>
        <v>2013</v>
      </c>
      <c r="V34" s="81" t="str">
        <f ca="1">IFERROR(VLOOKUP(LEFT($T34,4)+0,教育課程!$H:$K,3,0),"")</f>
        <v>教科なし</v>
      </c>
      <c r="W34" s="81" t="str">
        <f ca="1">IFERROR(VLOOKUP(LEFT($T34,4)+0,教育課程!$H:$K,4,0),"")</f>
        <v>総合的な学習の時間</v>
      </c>
      <c r="X34" s="81">
        <f t="shared" ca="1" si="0"/>
        <v>2013</v>
      </c>
      <c r="Y34" s="81">
        <f t="shared" ca="1" si="1"/>
        <v>0</v>
      </c>
      <c r="Z34" s="81">
        <f t="shared" ca="1" si="2"/>
        <v>1</v>
      </c>
    </row>
    <row r="35" spans="2:26" x14ac:dyDescent="0.4">
      <c r="B35" s="81">
        <v>34</v>
      </c>
      <c r="G35" s="91"/>
      <c r="H35" s="91"/>
      <c r="I35" s="84"/>
      <c r="J35" s="84"/>
      <c r="K35" s="84"/>
      <c r="L35" s="84"/>
      <c r="M35" s="91"/>
      <c r="N35" s="91"/>
      <c r="O35" s="91"/>
      <c r="P35" s="91"/>
      <c r="R35" s="79">
        <v>29</v>
      </c>
      <c r="S35" s="79">
        <v>14</v>
      </c>
      <c r="T35" s="81" t="str">
        <f ca="1">IFERROR(MID($U$1,8*S35+2,8),"")</f>
        <v>30291432</v>
      </c>
      <c r="U35" s="81">
        <f ca="1">IFERROR(VLOOKUP(LEFT($T35,4)+0,教育課程!$H:$K,2,0),"")</f>
        <v>2013</v>
      </c>
      <c r="V35" s="81" t="str">
        <f ca="1">IFERROR(VLOOKUP(LEFT($T35,4)+0,教育課程!$H:$K,3,0),"")</f>
        <v>理科</v>
      </c>
      <c r="W35" s="81" t="str">
        <f ca="1">IFERROR(VLOOKUP(LEFT($T35,4)+0,教育課程!$H:$K,4,0),"")</f>
        <v>化学基礎</v>
      </c>
      <c r="X35" s="81">
        <f t="shared" ca="1" si="0"/>
        <v>2014</v>
      </c>
      <c r="Y35" s="81">
        <f t="shared" ca="1" si="1"/>
        <v>3</v>
      </c>
      <c r="Z35" s="81">
        <f t="shared" ca="1" si="2"/>
        <v>2</v>
      </c>
    </row>
    <row r="36" spans="2:26" x14ac:dyDescent="0.4">
      <c r="B36" s="81">
        <v>35</v>
      </c>
      <c r="G36" s="91"/>
      <c r="H36" s="91"/>
      <c r="I36" s="84"/>
      <c r="J36" s="84"/>
      <c r="K36" s="84"/>
      <c r="L36" s="84"/>
      <c r="M36" s="91"/>
      <c r="N36" s="91"/>
      <c r="O36" s="91"/>
      <c r="P36" s="91"/>
      <c r="R36" s="79">
        <v>30</v>
      </c>
      <c r="S36" s="79">
        <v>14</v>
      </c>
      <c r="T36" s="81" t="str">
        <f ca="1">IFERROR(MID($U$2,8*S36+2,8),"")</f>
        <v>30311422</v>
      </c>
      <c r="U36" s="81">
        <f ca="1">IFERROR(VLOOKUP(LEFT($T36,4)+0,教育課程!$H:$K,2,0),"")</f>
        <v>2013</v>
      </c>
      <c r="V36" s="81" t="str">
        <f ca="1">IFERROR(VLOOKUP(LEFT($T36,4)+0,教育課程!$H:$K,3,0),"")</f>
        <v>理科</v>
      </c>
      <c r="W36" s="81" t="str">
        <f ca="1">IFERROR(VLOOKUP(LEFT($T36,4)+0,教育課程!$H:$K,4,0),"")</f>
        <v>生物基礎</v>
      </c>
      <c r="X36" s="81">
        <f t="shared" ca="1" si="0"/>
        <v>2014</v>
      </c>
      <c r="Y36" s="81">
        <f t="shared" ca="1" si="1"/>
        <v>2</v>
      </c>
      <c r="Z36" s="81">
        <f t="shared" ca="1" si="2"/>
        <v>2</v>
      </c>
    </row>
    <row r="37" spans="2:26" x14ac:dyDescent="0.4">
      <c r="B37" s="81">
        <v>36</v>
      </c>
      <c r="G37" s="91"/>
      <c r="H37" s="91"/>
      <c r="I37" s="84"/>
      <c r="J37" s="84"/>
      <c r="K37" s="84"/>
      <c r="L37" s="84"/>
      <c r="M37" s="91"/>
      <c r="N37" s="91"/>
      <c r="O37" s="91"/>
      <c r="P37" s="91"/>
      <c r="R37" s="79">
        <v>31</v>
      </c>
      <c r="S37" s="79">
        <v>15</v>
      </c>
      <c r="T37" s="81" t="str">
        <f ca="1">IFERROR(MID($U$1,8*S37+2,8),"")</f>
        <v>30371453</v>
      </c>
      <c r="U37" s="81">
        <f ca="1">IFERROR(VLOOKUP(LEFT($T37,4)+0,教育課程!$H:$K,2,0),"")</f>
        <v>2013</v>
      </c>
      <c r="V37" s="81" t="str">
        <f ca="1">IFERROR(VLOOKUP(LEFT($T37,4)+0,教育課程!$H:$K,3,0),"")</f>
        <v>保健体育</v>
      </c>
      <c r="W37" s="81" t="str">
        <f ca="1">IFERROR(VLOOKUP(LEFT($T37,4)+0,教育課程!$H:$K,4,0),"")</f>
        <v>体育</v>
      </c>
      <c r="X37" s="81">
        <f t="shared" ca="1" si="0"/>
        <v>2014</v>
      </c>
      <c r="Y37" s="81">
        <f t="shared" ca="1" si="1"/>
        <v>5</v>
      </c>
      <c r="Z37" s="81">
        <f t="shared" ca="1" si="2"/>
        <v>3</v>
      </c>
    </row>
    <row r="38" spans="2:26" x14ac:dyDescent="0.4">
      <c r="B38" s="81">
        <v>37</v>
      </c>
      <c r="G38" s="91"/>
      <c r="H38" s="91"/>
      <c r="I38" s="84"/>
      <c r="J38" s="84"/>
      <c r="K38" s="84"/>
      <c r="L38" s="84"/>
      <c r="M38" s="91"/>
      <c r="N38" s="91"/>
      <c r="O38" s="91"/>
      <c r="P38" s="91"/>
      <c r="R38" s="79">
        <v>32</v>
      </c>
      <c r="S38" s="79">
        <v>15</v>
      </c>
      <c r="T38" s="81" t="str">
        <f ca="1">IFERROR(MID($U$2,8*S38+2,8),"")</f>
        <v>30381431</v>
      </c>
      <c r="U38" s="81">
        <f ca="1">IFERROR(VLOOKUP(LEFT($T38,4)+0,教育課程!$H:$K,2,0),"")</f>
        <v>2013</v>
      </c>
      <c r="V38" s="81" t="str">
        <f ca="1">IFERROR(VLOOKUP(LEFT($T38,4)+0,教育課程!$H:$K,3,0),"")</f>
        <v>保健体育</v>
      </c>
      <c r="W38" s="81" t="str">
        <f ca="1">IFERROR(VLOOKUP(LEFT($T38,4)+0,教育課程!$H:$K,4,0),"")</f>
        <v>保健</v>
      </c>
      <c r="X38" s="81">
        <f t="shared" ca="1" si="0"/>
        <v>2014</v>
      </c>
      <c r="Y38" s="81">
        <f t="shared" ca="1" si="1"/>
        <v>3</v>
      </c>
      <c r="Z38" s="81">
        <f t="shared" ca="1" si="2"/>
        <v>1</v>
      </c>
    </row>
    <row r="39" spans="2:26" x14ac:dyDescent="0.4">
      <c r="B39" s="81">
        <v>38</v>
      </c>
      <c r="G39" s="91"/>
      <c r="H39" s="91"/>
      <c r="I39" s="84"/>
      <c r="J39" s="84"/>
      <c r="K39" s="84"/>
      <c r="L39" s="84"/>
      <c r="M39" s="91"/>
      <c r="N39" s="91"/>
      <c r="O39" s="91"/>
      <c r="P39" s="91"/>
      <c r="R39" s="79">
        <v>33</v>
      </c>
      <c r="S39" s="79">
        <v>16</v>
      </c>
      <c r="T39" s="81" t="str">
        <f ca="1">IFERROR(MID($U$1,8*S39+2,8),"")</f>
        <v>30401432</v>
      </c>
      <c r="U39" s="81">
        <f ca="1">IFERROR(VLOOKUP(LEFT($T39,4)+0,教育課程!$H:$K,2,0),"")</f>
        <v>2013</v>
      </c>
      <c r="V39" s="81" t="str">
        <f ca="1">IFERROR(VLOOKUP(LEFT($T39,4)+0,教育課程!$H:$K,3,0),"")</f>
        <v>芸術</v>
      </c>
      <c r="W39" s="81" t="str">
        <f ca="1">IFERROR(VLOOKUP(LEFT($T39,4)+0,教育課程!$H:$K,4,0),"")</f>
        <v>音楽Ⅰ</v>
      </c>
      <c r="X39" s="81">
        <f t="shared" ca="1" si="0"/>
        <v>2014</v>
      </c>
      <c r="Y39" s="81">
        <f t="shared" ca="1" si="1"/>
        <v>3</v>
      </c>
      <c r="Z39" s="81">
        <f t="shared" ca="1" si="2"/>
        <v>2</v>
      </c>
    </row>
    <row r="40" spans="2:26" x14ac:dyDescent="0.4">
      <c r="B40" s="81">
        <v>39</v>
      </c>
      <c r="G40" s="91"/>
      <c r="H40" s="91"/>
      <c r="I40" s="84"/>
      <c r="J40" s="84"/>
      <c r="K40" s="84"/>
      <c r="L40" s="84"/>
      <c r="M40" s="91"/>
      <c r="N40" s="91"/>
      <c r="O40" s="91"/>
      <c r="P40" s="91"/>
      <c r="R40" s="79">
        <v>34</v>
      </c>
      <c r="S40" s="79">
        <v>16</v>
      </c>
      <c r="T40" s="81" t="str">
        <f ca="1">IFERROR(MID($U$2,8*S40+2,8),"")</f>
        <v>30541422</v>
      </c>
      <c r="U40" s="81">
        <f ca="1">IFERROR(VLOOKUP(LEFT($T40,4)+0,教育課程!$H:$K,2,0),"")</f>
        <v>2013</v>
      </c>
      <c r="V40" s="81" t="str">
        <f ca="1">IFERROR(VLOOKUP(LEFT($T40,4)+0,教育課程!$H:$K,3,0),"")</f>
        <v>外国語</v>
      </c>
      <c r="W40" s="81" t="str">
        <f ca="1">IFERROR(VLOOKUP(LEFT($T40,4)+0,教育課程!$H:$K,4,0),"")</f>
        <v>コミュニケーション英語Ⅰ</v>
      </c>
      <c r="X40" s="81">
        <f t="shared" ca="1" si="0"/>
        <v>2014</v>
      </c>
      <c r="Y40" s="81">
        <f t="shared" ca="1" si="1"/>
        <v>2</v>
      </c>
      <c r="Z40" s="81">
        <f t="shared" ca="1" si="2"/>
        <v>2</v>
      </c>
    </row>
    <row r="41" spans="2:26" x14ac:dyDescent="0.4">
      <c r="B41" s="81">
        <v>40</v>
      </c>
      <c r="G41" s="91"/>
      <c r="H41" s="91"/>
      <c r="I41" s="84"/>
      <c r="J41" s="84"/>
      <c r="K41" s="84"/>
      <c r="L41" s="84"/>
      <c r="M41" s="91"/>
      <c r="N41" s="91"/>
      <c r="O41" s="91"/>
      <c r="P41" s="91"/>
      <c r="R41" s="79">
        <v>35</v>
      </c>
      <c r="S41" s="79">
        <v>17</v>
      </c>
      <c r="T41" s="81" t="str">
        <f ca="1">IFERROR(MID($U$1,8*S41+2,8),"")</f>
        <v>30531423</v>
      </c>
      <c r="U41" s="81">
        <f ca="1">IFERROR(VLOOKUP(LEFT($T41,4)+0,教育課程!$H:$K,2,0),"")</f>
        <v>2013</v>
      </c>
      <c r="V41" s="81" t="str">
        <f ca="1">IFERROR(VLOOKUP(LEFT($T41,4)+0,教育課程!$H:$K,3,0),"")</f>
        <v>外国語</v>
      </c>
      <c r="W41" s="81" t="str">
        <f ca="1">IFERROR(VLOOKUP(LEFT($T41,4)+0,教育課程!$H:$K,4,0),"")</f>
        <v>コミュニケーション英語基礎</v>
      </c>
      <c r="X41" s="81">
        <f t="shared" ca="1" si="0"/>
        <v>2014</v>
      </c>
      <c r="Y41" s="81">
        <f t="shared" ca="1" si="1"/>
        <v>2</v>
      </c>
      <c r="Z41" s="81">
        <f t="shared" ca="1" si="2"/>
        <v>3</v>
      </c>
    </row>
    <row r="42" spans="2:26" x14ac:dyDescent="0.4">
      <c r="B42" s="81">
        <v>41</v>
      </c>
      <c r="G42" s="91"/>
      <c r="H42" s="91"/>
      <c r="I42" s="84"/>
      <c r="J42" s="84"/>
      <c r="K42" s="84"/>
      <c r="L42" s="84"/>
      <c r="M42" s="91"/>
      <c r="N42" s="91"/>
      <c r="O42" s="91"/>
      <c r="P42" s="91"/>
      <c r="R42" s="79">
        <v>36</v>
      </c>
      <c r="S42" s="79">
        <v>17</v>
      </c>
      <c r="T42" s="81" t="str">
        <f ca="1">IFERROR(MID($U$2,8*S42+2,8),"")</f>
        <v>30681401</v>
      </c>
      <c r="U42" s="81">
        <f ca="1">IFERROR(VLOOKUP(LEFT($T42,4)+0,教育課程!$H:$K,2,0),"")</f>
        <v>2013</v>
      </c>
      <c r="V42" s="81" t="str">
        <f ca="1">IFERROR(VLOOKUP(LEFT($T42,4)+0,教育課程!$H:$K,3,0),"")</f>
        <v>教科なし</v>
      </c>
      <c r="W42" s="81" t="str">
        <f ca="1">IFERROR(VLOOKUP(LEFT($T42,4)+0,教育課程!$H:$K,4,0),"")</f>
        <v>総合的な学習の時間</v>
      </c>
      <c r="X42" s="81">
        <f t="shared" ca="1" si="0"/>
        <v>2014</v>
      </c>
      <c r="Y42" s="81">
        <f t="shared" ca="1" si="1"/>
        <v>0</v>
      </c>
      <c r="Z42" s="81">
        <f t="shared" ca="1" si="2"/>
        <v>1</v>
      </c>
    </row>
    <row r="43" spans="2:26" x14ac:dyDescent="0.4">
      <c r="B43" s="81">
        <v>42</v>
      </c>
      <c r="G43" s="91"/>
      <c r="H43" s="91"/>
      <c r="I43" s="84"/>
      <c r="J43" s="84"/>
      <c r="K43" s="84"/>
      <c r="L43" s="84"/>
      <c r="M43" s="91"/>
      <c r="N43" s="91"/>
      <c r="O43" s="91"/>
      <c r="P43" s="91"/>
      <c r="R43" s="79">
        <v>37</v>
      </c>
      <c r="S43" s="79">
        <v>18</v>
      </c>
      <c r="T43" s="81" t="str">
        <f ca="1">IFERROR(MID($U$1,8*S43+2,8),"")</f>
        <v>30111522</v>
      </c>
      <c r="U43" s="81">
        <f ca="1">IFERROR(VLOOKUP(LEFT($T43,4)+0,教育課程!$H:$K,2,0),"")</f>
        <v>2013</v>
      </c>
      <c r="V43" s="81" t="str">
        <f ca="1">IFERROR(VLOOKUP(LEFT($T43,4)+0,教育課程!$H:$K,3,0),"")</f>
        <v>地理歴史</v>
      </c>
      <c r="W43" s="81" t="str">
        <f ca="1">IFERROR(VLOOKUP(LEFT($T43,4)+0,教育課程!$H:$K,4,0),"")</f>
        <v>日本史Ｂ</v>
      </c>
      <c r="X43" s="81">
        <f t="shared" ca="1" si="0"/>
        <v>2015</v>
      </c>
      <c r="Y43" s="81">
        <f t="shared" ca="1" si="1"/>
        <v>2</v>
      </c>
      <c r="Z43" s="81">
        <f t="shared" ca="1" si="2"/>
        <v>2</v>
      </c>
    </row>
    <row r="44" spans="2:26" x14ac:dyDescent="0.4">
      <c r="B44" s="81">
        <v>43</v>
      </c>
      <c r="G44" s="91"/>
      <c r="H44" s="91"/>
      <c r="I44" s="84"/>
      <c r="J44" s="84"/>
      <c r="K44" s="84"/>
      <c r="L44" s="84"/>
      <c r="M44" s="91"/>
      <c r="N44" s="91"/>
      <c r="O44" s="91"/>
      <c r="P44" s="91"/>
      <c r="R44" s="79">
        <v>38</v>
      </c>
      <c r="S44" s="79">
        <v>18</v>
      </c>
      <c r="T44" s="81" t="str">
        <f ca="1">IFERROR(MID($U$2,8*S44+2,8),"")</f>
        <v>30201524</v>
      </c>
      <c r="U44" s="81">
        <f ca="1">IFERROR(VLOOKUP(LEFT($T44,4)+0,教育課程!$H:$K,2,0),"")</f>
        <v>2013</v>
      </c>
      <c r="V44" s="81" t="str">
        <f ca="1">IFERROR(VLOOKUP(LEFT($T44,4)+0,教育課程!$H:$K,3,0),"")</f>
        <v>数学</v>
      </c>
      <c r="W44" s="81" t="str">
        <f ca="1">IFERROR(VLOOKUP(LEFT($T44,4)+0,教育課程!$H:$K,4,0),"")</f>
        <v>数学Ⅱ</v>
      </c>
      <c r="X44" s="81">
        <f t="shared" ca="1" si="0"/>
        <v>2015</v>
      </c>
      <c r="Y44" s="81">
        <f t="shared" ca="1" si="1"/>
        <v>2</v>
      </c>
      <c r="Z44" s="81">
        <f t="shared" ca="1" si="2"/>
        <v>4</v>
      </c>
    </row>
    <row r="45" spans="2:26" x14ac:dyDescent="0.4">
      <c r="B45" s="81">
        <v>44</v>
      </c>
      <c r="G45" s="91"/>
      <c r="H45" s="91"/>
      <c r="I45" s="84"/>
      <c r="J45" s="84"/>
      <c r="K45" s="84"/>
      <c r="L45" s="84"/>
      <c r="M45" s="91"/>
      <c r="N45" s="91"/>
      <c r="O45" s="91"/>
      <c r="P45" s="91"/>
      <c r="R45" s="79">
        <v>39</v>
      </c>
      <c r="S45" s="79">
        <v>19</v>
      </c>
      <c r="T45" s="81" t="str">
        <f ca="1">IFERROR(MID($U$1,8*S45+2,8),"")</f>
        <v>30231522</v>
      </c>
      <c r="U45" s="81">
        <f ca="1">IFERROR(VLOOKUP(LEFT($T45,4)+0,教育課程!$H:$K,2,0),"")</f>
        <v>2013</v>
      </c>
      <c r="V45" s="81" t="str">
        <f ca="1">IFERROR(VLOOKUP(LEFT($T45,4)+0,教育課程!$H:$K,3,0),"")</f>
        <v>数学</v>
      </c>
      <c r="W45" s="81" t="str">
        <f ca="1">IFERROR(VLOOKUP(LEFT($T45,4)+0,教育課程!$H:$K,4,0),"")</f>
        <v>数学Ｂ</v>
      </c>
      <c r="X45" s="81">
        <f t="shared" ca="1" si="0"/>
        <v>2015</v>
      </c>
      <c r="Y45" s="81">
        <f t="shared" ca="1" si="1"/>
        <v>2</v>
      </c>
      <c r="Z45" s="81">
        <f t="shared" ca="1" si="2"/>
        <v>2</v>
      </c>
    </row>
    <row r="46" spans="2:26" x14ac:dyDescent="0.4">
      <c r="B46" s="81">
        <v>45</v>
      </c>
      <c r="G46" s="91"/>
      <c r="H46" s="91"/>
      <c r="I46" s="84"/>
      <c r="J46" s="84"/>
      <c r="K46" s="84"/>
      <c r="L46" s="84"/>
      <c r="M46" s="91"/>
      <c r="N46" s="91"/>
      <c r="O46" s="91"/>
      <c r="P46" s="91"/>
      <c r="R46" s="79">
        <v>40</v>
      </c>
      <c r="S46" s="79">
        <v>19</v>
      </c>
      <c r="T46" s="81" t="str">
        <f ca="1">IFERROR(MID($U$2,8*S46+2,8),"")</f>
        <v>30371522</v>
      </c>
      <c r="U46" s="81">
        <f ca="1">IFERROR(VLOOKUP(LEFT($T46,4)+0,教育課程!$H:$K,2,0),"")</f>
        <v>2013</v>
      </c>
      <c r="V46" s="81" t="str">
        <f ca="1">IFERROR(VLOOKUP(LEFT($T46,4)+0,教育課程!$H:$K,3,0),"")</f>
        <v>保健体育</v>
      </c>
      <c r="W46" s="81" t="str">
        <f ca="1">IFERROR(VLOOKUP(LEFT($T46,4)+0,教育課程!$H:$K,4,0),"")</f>
        <v>体育</v>
      </c>
      <c r="X46" s="81">
        <f t="shared" ca="1" si="0"/>
        <v>2015</v>
      </c>
      <c r="Y46" s="81">
        <f t="shared" ca="1" si="1"/>
        <v>2</v>
      </c>
      <c r="Z46" s="81">
        <f t="shared" ca="1" si="2"/>
        <v>2</v>
      </c>
    </row>
    <row r="47" spans="2:26" x14ac:dyDescent="0.4">
      <c r="B47" s="81">
        <v>46</v>
      </c>
      <c r="G47" s="91"/>
      <c r="H47" s="91"/>
      <c r="I47" s="84"/>
      <c r="J47" s="84"/>
      <c r="K47" s="84"/>
      <c r="L47" s="84"/>
      <c r="M47" s="91"/>
      <c r="N47" s="91"/>
      <c r="O47" s="91"/>
      <c r="P47" s="91"/>
      <c r="R47" s="79">
        <v>41</v>
      </c>
      <c r="S47" s="79">
        <v>20</v>
      </c>
      <c r="T47" s="81" t="str">
        <f ca="1">IFERROR(MID($U$1,8*S47+2,8),"")</f>
        <v>30381521</v>
      </c>
      <c r="U47" s="81">
        <f ca="1">IFERROR(VLOOKUP(LEFT($T47,4)+0,教育課程!$H:$K,2,0),"")</f>
        <v>2013</v>
      </c>
      <c r="V47" s="81" t="str">
        <f ca="1">IFERROR(VLOOKUP(LEFT($T47,4)+0,教育課程!$H:$K,3,0),"")</f>
        <v>保健体育</v>
      </c>
      <c r="W47" s="81" t="str">
        <f ca="1">IFERROR(VLOOKUP(LEFT($T47,4)+0,教育課程!$H:$K,4,0),"")</f>
        <v>保健</v>
      </c>
      <c r="X47" s="81">
        <f t="shared" ca="1" si="0"/>
        <v>2015</v>
      </c>
      <c r="Y47" s="81">
        <f t="shared" ca="1" si="1"/>
        <v>2</v>
      </c>
      <c r="Z47" s="81">
        <f t="shared" ca="1" si="2"/>
        <v>1</v>
      </c>
    </row>
    <row r="48" spans="2:26" x14ac:dyDescent="0.4">
      <c r="B48" s="81">
        <v>47</v>
      </c>
      <c r="G48" s="91"/>
      <c r="H48" s="91"/>
      <c r="I48" s="84"/>
      <c r="J48" s="84"/>
      <c r="K48" s="84"/>
      <c r="L48" s="84"/>
      <c r="M48" s="91"/>
      <c r="N48" s="91"/>
      <c r="O48" s="91"/>
      <c r="P48" s="91"/>
      <c r="R48" s="79">
        <v>42</v>
      </c>
      <c r="S48" s="79">
        <v>20</v>
      </c>
      <c r="T48" s="81" t="str">
        <f ca="1">IFERROR(MID($U$2,8*S48+2,8),"")</f>
        <v>30031622</v>
      </c>
      <c r="U48" s="81">
        <f ca="1">IFERROR(VLOOKUP(LEFT($T48,4)+0,教育課程!$H:$K,2,0),"")</f>
        <v>2013</v>
      </c>
      <c r="V48" s="81" t="str">
        <f ca="1">IFERROR(VLOOKUP(LEFT($T48,4)+0,教育課程!$H:$K,3,0),"")</f>
        <v>国語</v>
      </c>
      <c r="W48" s="81" t="str">
        <f ca="1">IFERROR(VLOOKUP(LEFT($T48,4)+0,教育課程!$H:$K,4,0),"")</f>
        <v>現代文Ａ</v>
      </c>
      <c r="X48" s="81">
        <f t="shared" ca="1" si="0"/>
        <v>2016</v>
      </c>
      <c r="Y48" s="81">
        <f t="shared" ca="1" si="1"/>
        <v>2</v>
      </c>
      <c r="Z48" s="81">
        <f t="shared" ca="1" si="2"/>
        <v>2</v>
      </c>
    </row>
    <row r="49" spans="2:26" x14ac:dyDescent="0.4">
      <c r="B49" s="81">
        <v>48</v>
      </c>
      <c r="G49" s="91"/>
      <c r="H49" s="91"/>
      <c r="I49" s="84"/>
      <c r="J49" s="84"/>
      <c r="K49" s="84"/>
      <c r="L49" s="84"/>
      <c r="M49" s="91"/>
      <c r="N49" s="91"/>
      <c r="O49" s="91"/>
      <c r="P49" s="91"/>
      <c r="R49" s="79">
        <v>43</v>
      </c>
      <c r="S49" s="79">
        <v>21</v>
      </c>
      <c r="T49" s="81" t="str">
        <f ca="1">IFERROR(MID($U$1,8*S49+2,8),"")</f>
        <v>30051622</v>
      </c>
      <c r="U49" s="81">
        <f ca="1">IFERROR(VLOOKUP(LEFT($T49,4)+0,教育課程!$H:$K,2,0),"")</f>
        <v>2013</v>
      </c>
      <c r="V49" s="81" t="str">
        <f ca="1">IFERROR(VLOOKUP(LEFT($T49,4)+0,教育課程!$H:$K,3,0),"")</f>
        <v>国語</v>
      </c>
      <c r="W49" s="81" t="str">
        <f ca="1">IFERROR(VLOOKUP(LEFT($T49,4)+0,教育課程!$H:$K,4,0),"")</f>
        <v>古典Ａ</v>
      </c>
      <c r="X49" s="81">
        <f t="shared" ca="1" si="0"/>
        <v>2016</v>
      </c>
      <c r="Y49" s="81">
        <f t="shared" ca="1" si="1"/>
        <v>2</v>
      </c>
      <c r="Z49" s="81">
        <f t="shared" ca="1" si="2"/>
        <v>2</v>
      </c>
    </row>
    <row r="50" spans="2:26" x14ac:dyDescent="0.4">
      <c r="B50" s="81">
        <v>49</v>
      </c>
      <c r="G50" s="91"/>
      <c r="H50" s="91"/>
      <c r="I50" s="84"/>
      <c r="J50" s="84"/>
      <c r="K50" s="84"/>
      <c r="L50" s="84"/>
      <c r="M50" s="91"/>
      <c r="N50" s="91"/>
      <c r="O50" s="91"/>
      <c r="P50" s="91"/>
      <c r="R50" s="79">
        <v>44</v>
      </c>
      <c r="S50" s="79">
        <v>21</v>
      </c>
      <c r="T50" s="81" t="str">
        <f ca="1">IFERROR(MID($U$2,8*S50+2,8),"")</f>
        <v>30301623</v>
      </c>
      <c r="U50" s="81">
        <f ca="1">IFERROR(VLOOKUP(LEFT($T50,4)+0,教育課程!$H:$K,2,0),"")</f>
        <v>2013</v>
      </c>
      <c r="V50" s="81" t="str">
        <f ca="1">IFERROR(VLOOKUP(LEFT($T50,4)+0,教育課程!$H:$K,3,0),"")</f>
        <v>理科</v>
      </c>
      <c r="W50" s="81" t="str">
        <f ca="1">IFERROR(VLOOKUP(LEFT($T50,4)+0,教育課程!$H:$K,4,0),"")</f>
        <v>化学</v>
      </c>
      <c r="X50" s="81">
        <f t="shared" ca="1" si="0"/>
        <v>2016</v>
      </c>
      <c r="Y50" s="81">
        <f t="shared" ca="1" si="1"/>
        <v>2</v>
      </c>
      <c r="Z50" s="81">
        <f t="shared" ca="1" si="2"/>
        <v>3</v>
      </c>
    </row>
    <row r="51" spans="2:26" x14ac:dyDescent="0.4">
      <c r="B51" s="81">
        <v>50</v>
      </c>
      <c r="G51" s="91"/>
      <c r="H51" s="91"/>
      <c r="I51" s="84"/>
      <c r="J51" s="84"/>
      <c r="K51" s="84"/>
      <c r="L51" s="84"/>
      <c r="M51" s="91"/>
      <c r="N51" s="91"/>
      <c r="O51" s="91"/>
      <c r="P51" s="91"/>
      <c r="R51" s="79">
        <v>45</v>
      </c>
      <c r="S51" s="79">
        <v>22</v>
      </c>
      <c r="T51" s="81" t="str">
        <f ca="1">IFERROR(MID($U$1,8*S51+2,8),"")</f>
        <v>30551622</v>
      </c>
      <c r="U51" s="81">
        <f ca="1">IFERROR(VLOOKUP(LEFT($T51,4)+0,教育課程!$H:$K,2,0),"")</f>
        <v>2013</v>
      </c>
      <c r="V51" s="81" t="str">
        <f ca="1">IFERROR(VLOOKUP(LEFT($T51,4)+0,教育課程!$H:$K,3,0),"")</f>
        <v>外国語</v>
      </c>
      <c r="W51" s="81" t="str">
        <f ca="1">IFERROR(VLOOKUP(LEFT($T51,4)+0,教育課程!$H:$K,4,0),"")</f>
        <v>コミュニケーション英語Ⅱ</v>
      </c>
      <c r="X51" s="81">
        <f t="shared" ca="1" si="0"/>
        <v>2016</v>
      </c>
      <c r="Y51" s="81">
        <f t="shared" ca="1" si="1"/>
        <v>2</v>
      </c>
      <c r="Z51" s="81">
        <f t="shared" ca="1" si="2"/>
        <v>2</v>
      </c>
    </row>
    <row r="52" spans="2:26" x14ac:dyDescent="0.4">
      <c r="B52" s="81">
        <v>51</v>
      </c>
      <c r="G52" s="91"/>
      <c r="H52" s="91"/>
      <c r="I52" s="84"/>
      <c r="J52" s="84"/>
      <c r="K52" s="84"/>
      <c r="L52" s="84"/>
      <c r="M52" s="91"/>
      <c r="N52" s="91"/>
      <c r="O52" s="91"/>
      <c r="P52" s="91"/>
      <c r="R52" s="79">
        <v>46</v>
      </c>
      <c r="S52" s="79">
        <v>22</v>
      </c>
      <c r="T52" s="81" t="str">
        <f ca="1">IFERROR(MID($U$2,8*S52+2,8),"")</f>
        <v>30571623</v>
      </c>
      <c r="U52" s="81">
        <f ca="1">IFERROR(VLOOKUP(LEFT($T52,4)+0,教育課程!$H:$K,2,0),"")</f>
        <v>2013</v>
      </c>
      <c r="V52" s="81" t="str">
        <f ca="1">IFERROR(VLOOKUP(LEFT($T52,4)+0,教育課程!$H:$K,3,0),"")</f>
        <v>外国語</v>
      </c>
      <c r="W52" s="81" t="str">
        <f ca="1">IFERROR(VLOOKUP(LEFT($T52,4)+0,教育課程!$H:$K,4,0),"")</f>
        <v>英語表現Ⅰ</v>
      </c>
      <c r="X52" s="81">
        <f t="shared" ca="1" si="0"/>
        <v>2016</v>
      </c>
      <c r="Y52" s="81">
        <f t="shared" ca="1" si="1"/>
        <v>2</v>
      </c>
      <c r="Z52" s="81">
        <f t="shared" ca="1" si="2"/>
        <v>3</v>
      </c>
    </row>
    <row r="53" spans="2:26" x14ac:dyDescent="0.4">
      <c r="B53" s="81">
        <v>52</v>
      </c>
      <c r="G53" s="91"/>
      <c r="H53" s="91"/>
      <c r="I53" s="84"/>
      <c r="J53" s="84"/>
      <c r="K53" s="84"/>
      <c r="L53" s="84"/>
      <c r="M53" s="91"/>
      <c r="N53" s="91"/>
      <c r="O53" s="91"/>
      <c r="P53" s="91"/>
      <c r="R53" s="79">
        <v>47</v>
      </c>
      <c r="S53" s="79">
        <v>23</v>
      </c>
      <c r="T53" s="81" t="str">
        <f ca="1">IFERROR(MID($U$1,8*S53+2,8),"")</f>
        <v>30121722</v>
      </c>
      <c r="U53" s="81">
        <f ca="1">IFERROR(VLOOKUP(LEFT($T53,4)+0,教育課程!$H:$K,2,0),"")</f>
        <v>2013</v>
      </c>
      <c r="V53" s="81" t="str">
        <f ca="1">IFERROR(VLOOKUP(LEFT($T53,4)+0,教育課程!$H:$K,3,0),"")</f>
        <v>地理歴史</v>
      </c>
      <c r="W53" s="81" t="str">
        <f ca="1">IFERROR(VLOOKUP(LEFT($T53,4)+0,教育課程!$H:$K,4,0),"")</f>
        <v>地理Ａ</v>
      </c>
      <c r="X53" s="81">
        <f t="shared" ca="1" si="0"/>
        <v>2017</v>
      </c>
      <c r="Y53" s="81">
        <f t="shared" ca="1" si="1"/>
        <v>2</v>
      </c>
      <c r="Z53" s="81">
        <f t="shared" ca="1" si="2"/>
        <v>2</v>
      </c>
    </row>
    <row r="54" spans="2:26" x14ac:dyDescent="0.4">
      <c r="B54" s="81">
        <v>53</v>
      </c>
      <c r="G54" s="91"/>
      <c r="H54" s="91"/>
      <c r="I54" s="84"/>
      <c r="J54" s="84"/>
      <c r="K54" s="84"/>
      <c r="L54" s="84"/>
      <c r="M54" s="91"/>
      <c r="N54" s="91"/>
      <c r="O54" s="91"/>
      <c r="P54" s="91"/>
      <c r="R54" s="79">
        <v>48</v>
      </c>
      <c r="S54" s="79">
        <v>23</v>
      </c>
      <c r="T54" s="81" t="str">
        <f ca="1">IFERROR(MID($U$2,8*S54+2,8),"")</f>
        <v>30201724</v>
      </c>
      <c r="U54" s="81">
        <f ca="1">IFERROR(VLOOKUP(LEFT($T54,4)+0,教育課程!$H:$K,2,0),"")</f>
        <v>2013</v>
      </c>
      <c r="V54" s="81" t="str">
        <f ca="1">IFERROR(VLOOKUP(LEFT($T54,4)+0,教育課程!$H:$K,3,0),"")</f>
        <v>数学</v>
      </c>
      <c r="W54" s="81" t="str">
        <f ca="1">IFERROR(VLOOKUP(LEFT($T54,4)+0,教育課程!$H:$K,4,0),"")</f>
        <v>数学Ⅱ</v>
      </c>
      <c r="X54" s="81">
        <f t="shared" ca="1" si="0"/>
        <v>2017</v>
      </c>
      <c r="Y54" s="81">
        <f t="shared" ca="1" si="1"/>
        <v>2</v>
      </c>
      <c r="Z54" s="81">
        <f t="shared" ca="1" si="2"/>
        <v>4</v>
      </c>
    </row>
    <row r="55" spans="2:26" x14ac:dyDescent="0.4">
      <c r="B55" s="81">
        <v>54</v>
      </c>
      <c r="G55" s="91"/>
      <c r="H55" s="91"/>
      <c r="I55" s="84"/>
      <c r="J55" s="84"/>
      <c r="K55" s="84"/>
      <c r="L55" s="84"/>
      <c r="M55" s="91"/>
      <c r="N55" s="91"/>
      <c r="O55" s="91"/>
      <c r="P55" s="91"/>
      <c r="R55" s="79">
        <v>49</v>
      </c>
      <c r="S55" s="79">
        <v>24</v>
      </c>
      <c r="T55" s="81" t="str">
        <f ca="1">IFERROR(MID($U$1,8*S55+2,8),"")</f>
        <v>30231722</v>
      </c>
      <c r="U55" s="81">
        <f ca="1">IFERROR(VLOOKUP(LEFT($T55,4)+0,教育課程!$H:$K,2,0),"")</f>
        <v>2013</v>
      </c>
      <c r="V55" s="81" t="str">
        <f ca="1">IFERROR(VLOOKUP(LEFT($T55,4)+0,教育課程!$H:$K,3,0),"")</f>
        <v>数学</v>
      </c>
      <c r="W55" s="81" t="str">
        <f ca="1">IFERROR(VLOOKUP(LEFT($T55,4)+0,教育課程!$H:$K,4,0),"")</f>
        <v>数学Ｂ</v>
      </c>
      <c r="X55" s="81">
        <f t="shared" ca="1" si="0"/>
        <v>2017</v>
      </c>
      <c r="Y55" s="81">
        <f t="shared" ca="1" si="1"/>
        <v>2</v>
      </c>
      <c r="Z55" s="81">
        <f t="shared" ca="1" si="2"/>
        <v>2</v>
      </c>
    </row>
    <row r="56" spans="2:26" x14ac:dyDescent="0.4">
      <c r="B56" s="81">
        <v>55</v>
      </c>
      <c r="G56" s="91"/>
      <c r="H56" s="91"/>
      <c r="I56" s="84"/>
      <c r="J56" s="84"/>
      <c r="K56" s="84"/>
      <c r="L56" s="84"/>
      <c r="M56" s="91"/>
      <c r="N56" s="91"/>
      <c r="O56" s="91"/>
      <c r="P56" s="91"/>
      <c r="R56" s="79">
        <v>50</v>
      </c>
      <c r="S56" s="79">
        <v>24</v>
      </c>
      <c r="T56" s="81" t="str">
        <f ca="1">IFERROR(MID($U$2,8*S56+2,8),"")</f>
        <v>30321723</v>
      </c>
      <c r="U56" s="81">
        <f ca="1">IFERROR(VLOOKUP(LEFT($T56,4)+0,教育課程!$H:$K,2,0),"")</f>
        <v>2013</v>
      </c>
      <c r="V56" s="81" t="str">
        <f ca="1">IFERROR(VLOOKUP(LEFT($T56,4)+0,教育課程!$H:$K,3,0),"")</f>
        <v>理科</v>
      </c>
      <c r="W56" s="81" t="str">
        <f ca="1">IFERROR(VLOOKUP(LEFT($T56,4)+0,教育課程!$H:$K,4,0),"")</f>
        <v>生物</v>
      </c>
      <c r="X56" s="81">
        <f t="shared" ca="1" si="0"/>
        <v>2017</v>
      </c>
      <c r="Y56" s="81">
        <f t="shared" ca="1" si="1"/>
        <v>2</v>
      </c>
      <c r="Z56" s="81">
        <f t="shared" ca="1" si="2"/>
        <v>3</v>
      </c>
    </row>
    <row r="57" spans="2:26" x14ac:dyDescent="0.4">
      <c r="B57" s="81">
        <v>56</v>
      </c>
      <c r="G57" s="91"/>
      <c r="H57" s="91"/>
      <c r="I57" s="84"/>
      <c r="J57" s="84"/>
      <c r="K57" s="84"/>
      <c r="L57" s="84"/>
      <c r="M57" s="91"/>
      <c r="N57" s="91"/>
      <c r="O57" s="91"/>
      <c r="P57" s="91"/>
    </row>
    <row r="58" spans="2:26" x14ac:dyDescent="0.4">
      <c r="B58" s="81">
        <v>57</v>
      </c>
      <c r="G58" s="91"/>
      <c r="H58" s="91"/>
      <c r="I58" s="84"/>
      <c r="J58" s="84"/>
      <c r="K58" s="84"/>
      <c r="L58" s="84"/>
      <c r="M58" s="91"/>
      <c r="N58" s="91"/>
      <c r="O58" s="91"/>
      <c r="P58" s="91"/>
    </row>
    <row r="59" spans="2:26" x14ac:dyDescent="0.4">
      <c r="B59" s="81">
        <v>58</v>
      </c>
      <c r="G59" s="91"/>
      <c r="H59" s="91"/>
      <c r="I59" s="84"/>
      <c r="J59" s="84"/>
      <c r="K59" s="84"/>
      <c r="L59" s="84"/>
      <c r="M59" s="91"/>
      <c r="N59" s="91"/>
      <c r="O59" s="91"/>
      <c r="P59" s="91"/>
    </row>
    <row r="60" spans="2:26" x14ac:dyDescent="0.4">
      <c r="B60" s="81">
        <v>59</v>
      </c>
      <c r="G60" s="91"/>
      <c r="H60" s="91"/>
      <c r="I60" s="84"/>
      <c r="J60" s="84"/>
      <c r="K60" s="84"/>
      <c r="L60" s="84"/>
      <c r="M60" s="91"/>
      <c r="N60" s="91"/>
      <c r="O60" s="91"/>
      <c r="P60" s="91"/>
    </row>
    <row r="61" spans="2:26" x14ac:dyDescent="0.4">
      <c r="B61" s="81">
        <v>60</v>
      </c>
      <c r="G61" s="91"/>
      <c r="H61" s="91"/>
      <c r="I61" s="84"/>
      <c r="J61" s="84"/>
      <c r="K61" s="84"/>
      <c r="L61" s="84"/>
      <c r="M61" s="91"/>
      <c r="N61" s="91"/>
      <c r="O61" s="91"/>
      <c r="P61" s="91"/>
    </row>
    <row r="62" spans="2:26" x14ac:dyDescent="0.4">
      <c r="B62" s="81">
        <v>61</v>
      </c>
      <c r="G62" s="91"/>
      <c r="H62" s="91"/>
      <c r="I62" s="84"/>
      <c r="J62" s="84"/>
      <c r="K62" s="84"/>
      <c r="L62" s="84"/>
      <c r="M62" s="91"/>
      <c r="N62" s="91"/>
      <c r="O62" s="91"/>
      <c r="P62" s="91"/>
    </row>
    <row r="63" spans="2:26" x14ac:dyDescent="0.4">
      <c r="B63" s="81">
        <v>62</v>
      </c>
      <c r="G63" s="91"/>
      <c r="H63" s="91"/>
      <c r="I63" s="84"/>
      <c r="J63" s="84"/>
      <c r="K63" s="84"/>
      <c r="L63" s="84"/>
      <c r="M63" s="91"/>
      <c r="N63" s="91"/>
      <c r="O63" s="91"/>
      <c r="P63" s="91"/>
    </row>
    <row r="64" spans="2:26" x14ac:dyDescent="0.4">
      <c r="B64" s="81">
        <v>63</v>
      </c>
      <c r="G64" s="91"/>
      <c r="H64" s="91"/>
      <c r="I64" s="84"/>
      <c r="J64" s="84"/>
      <c r="K64" s="84"/>
      <c r="L64" s="84"/>
      <c r="M64" s="91"/>
      <c r="N64" s="91"/>
      <c r="O64" s="91"/>
      <c r="P64" s="91"/>
    </row>
    <row r="65" spans="2:16" x14ac:dyDescent="0.4">
      <c r="B65" s="81">
        <v>64</v>
      </c>
      <c r="G65" s="91"/>
      <c r="H65" s="91"/>
      <c r="I65" s="84"/>
      <c r="J65" s="84"/>
      <c r="K65" s="84"/>
      <c r="L65" s="84"/>
      <c r="M65" s="91"/>
      <c r="N65" s="91"/>
      <c r="O65" s="91"/>
      <c r="P65" s="91"/>
    </row>
    <row r="66" spans="2:16" x14ac:dyDescent="0.4">
      <c r="B66" s="81">
        <v>65</v>
      </c>
      <c r="G66" s="91"/>
      <c r="H66" s="91"/>
      <c r="I66" s="84"/>
      <c r="J66" s="84"/>
      <c r="K66" s="84"/>
      <c r="L66" s="84"/>
      <c r="M66" s="91"/>
      <c r="N66" s="91"/>
      <c r="O66" s="91"/>
      <c r="P66" s="91"/>
    </row>
    <row r="67" spans="2:16" x14ac:dyDescent="0.4">
      <c r="B67" s="81">
        <v>66</v>
      </c>
      <c r="G67" s="91"/>
      <c r="H67" s="91"/>
      <c r="I67" s="84"/>
      <c r="J67" s="84"/>
      <c r="K67" s="84"/>
      <c r="L67" s="84"/>
      <c r="M67" s="91"/>
      <c r="N67" s="91"/>
      <c r="O67" s="91"/>
      <c r="P67" s="91"/>
    </row>
    <row r="68" spans="2:16" x14ac:dyDescent="0.4">
      <c r="B68" s="81">
        <v>67</v>
      </c>
      <c r="G68" s="91"/>
      <c r="H68" s="91"/>
      <c r="I68" s="84"/>
      <c r="J68" s="84"/>
      <c r="K68" s="84"/>
      <c r="L68" s="84"/>
      <c r="M68" s="91"/>
      <c r="N68" s="91"/>
      <c r="O68" s="91"/>
      <c r="P68" s="91"/>
    </row>
    <row r="69" spans="2:16" x14ac:dyDescent="0.4">
      <c r="B69" s="81">
        <v>68</v>
      </c>
      <c r="G69" s="91"/>
      <c r="H69" s="91"/>
      <c r="I69" s="84"/>
      <c r="J69" s="84"/>
      <c r="K69" s="84"/>
      <c r="L69" s="84"/>
      <c r="M69" s="91"/>
      <c r="N69" s="91"/>
      <c r="O69" s="91"/>
      <c r="P69" s="91"/>
    </row>
    <row r="70" spans="2:16" x14ac:dyDescent="0.4">
      <c r="B70" s="81">
        <v>69</v>
      </c>
      <c r="G70" s="91"/>
      <c r="H70" s="91"/>
      <c r="I70" s="84"/>
      <c r="J70" s="84"/>
      <c r="K70" s="84"/>
      <c r="L70" s="84"/>
      <c r="M70" s="91"/>
      <c r="N70" s="91"/>
      <c r="O70" s="91"/>
      <c r="P70" s="91"/>
    </row>
    <row r="71" spans="2:16" x14ac:dyDescent="0.4">
      <c r="B71" s="81">
        <v>70</v>
      </c>
      <c r="G71" s="91"/>
      <c r="H71" s="91"/>
      <c r="I71" s="84"/>
      <c r="J71" s="84"/>
      <c r="K71" s="84"/>
      <c r="L71" s="84"/>
      <c r="M71" s="91"/>
      <c r="N71" s="91"/>
      <c r="O71" s="91"/>
      <c r="P71" s="91"/>
    </row>
    <row r="72" spans="2:16" x14ac:dyDescent="0.4">
      <c r="B72" s="81">
        <v>71</v>
      </c>
      <c r="G72" s="91"/>
      <c r="H72" s="91"/>
      <c r="I72" s="84"/>
      <c r="J72" s="84"/>
      <c r="K72" s="84"/>
      <c r="L72" s="84"/>
      <c r="M72" s="91"/>
      <c r="N72" s="91"/>
      <c r="O72" s="91"/>
      <c r="P72" s="91"/>
    </row>
    <row r="73" spans="2:16" x14ac:dyDescent="0.4">
      <c r="B73" s="81">
        <v>72</v>
      </c>
      <c r="G73" s="91"/>
      <c r="H73" s="91"/>
      <c r="I73" s="84"/>
      <c r="J73" s="84"/>
      <c r="K73" s="84"/>
      <c r="L73" s="84"/>
      <c r="M73" s="91"/>
      <c r="N73" s="91"/>
      <c r="O73" s="91"/>
      <c r="P73" s="91"/>
    </row>
    <row r="74" spans="2:16" x14ac:dyDescent="0.4">
      <c r="B74" s="81">
        <v>73</v>
      </c>
      <c r="G74" s="91"/>
      <c r="H74" s="91"/>
      <c r="I74" s="84"/>
      <c r="J74" s="84"/>
      <c r="K74" s="84"/>
      <c r="L74" s="84"/>
      <c r="M74" s="91"/>
      <c r="N74" s="91"/>
      <c r="O74" s="91"/>
      <c r="P74" s="91"/>
    </row>
    <row r="75" spans="2:16" x14ac:dyDescent="0.4">
      <c r="B75" s="81">
        <v>74</v>
      </c>
      <c r="G75" s="91"/>
      <c r="H75" s="91"/>
      <c r="I75" s="84"/>
      <c r="J75" s="84"/>
      <c r="K75" s="84"/>
      <c r="L75" s="84"/>
      <c r="M75" s="91"/>
      <c r="N75" s="91"/>
      <c r="O75" s="91"/>
      <c r="P75" s="91"/>
    </row>
    <row r="76" spans="2:16" x14ac:dyDescent="0.4">
      <c r="B76" s="81">
        <v>75</v>
      </c>
      <c r="G76" s="91"/>
      <c r="H76" s="91"/>
      <c r="I76" s="84"/>
      <c r="J76" s="84"/>
      <c r="K76" s="84"/>
      <c r="L76" s="84"/>
      <c r="M76" s="91"/>
      <c r="N76" s="91"/>
      <c r="O76" s="91"/>
      <c r="P76" s="91"/>
    </row>
    <row r="77" spans="2:16" x14ac:dyDescent="0.4">
      <c r="B77" s="81">
        <v>76</v>
      </c>
      <c r="G77" s="91"/>
      <c r="H77" s="91"/>
      <c r="I77" s="84"/>
      <c r="J77" s="84"/>
      <c r="K77" s="84"/>
      <c r="L77" s="84"/>
      <c r="M77" s="91"/>
      <c r="N77" s="91"/>
      <c r="O77" s="91"/>
      <c r="P77" s="91"/>
    </row>
    <row r="78" spans="2:16" x14ac:dyDescent="0.4">
      <c r="B78" s="81">
        <v>77</v>
      </c>
      <c r="G78" s="91"/>
      <c r="H78" s="91"/>
      <c r="I78" s="84"/>
      <c r="J78" s="84"/>
      <c r="K78" s="84"/>
      <c r="L78" s="84"/>
      <c r="M78" s="91"/>
      <c r="N78" s="91"/>
      <c r="O78" s="91"/>
      <c r="P78" s="91"/>
    </row>
    <row r="79" spans="2:16" x14ac:dyDescent="0.4">
      <c r="B79" s="81">
        <v>78</v>
      </c>
      <c r="G79" s="91"/>
      <c r="H79" s="91"/>
      <c r="I79" s="84"/>
      <c r="J79" s="84"/>
      <c r="K79" s="84"/>
      <c r="L79" s="84"/>
      <c r="M79" s="91"/>
      <c r="N79" s="91"/>
      <c r="O79" s="91"/>
      <c r="P79" s="91"/>
    </row>
    <row r="80" spans="2:16" x14ac:dyDescent="0.4">
      <c r="B80" s="81">
        <v>79</v>
      </c>
      <c r="G80" s="91"/>
      <c r="H80" s="91"/>
      <c r="I80" s="84"/>
      <c r="J80" s="84"/>
      <c r="K80" s="84"/>
      <c r="L80" s="84"/>
      <c r="M80" s="91"/>
      <c r="N80" s="91"/>
      <c r="O80" s="91"/>
      <c r="P80" s="91"/>
    </row>
    <row r="81" spans="2:16" x14ac:dyDescent="0.4">
      <c r="B81" s="81">
        <v>80</v>
      </c>
      <c r="G81" s="91"/>
      <c r="H81" s="91"/>
      <c r="I81" s="84"/>
      <c r="J81" s="84"/>
      <c r="K81" s="84"/>
      <c r="L81" s="84"/>
      <c r="M81" s="91"/>
      <c r="N81" s="91"/>
      <c r="O81" s="91"/>
      <c r="P81" s="91"/>
    </row>
    <row r="82" spans="2:16" x14ac:dyDescent="0.4">
      <c r="B82" s="81">
        <v>81</v>
      </c>
      <c r="G82" s="91"/>
      <c r="H82" s="91"/>
      <c r="I82" s="84"/>
      <c r="J82" s="84"/>
      <c r="K82" s="84"/>
      <c r="L82" s="84"/>
      <c r="M82" s="91"/>
      <c r="N82" s="91"/>
      <c r="O82" s="91"/>
      <c r="P82" s="91"/>
    </row>
    <row r="83" spans="2:16" x14ac:dyDescent="0.4">
      <c r="B83" s="81">
        <v>82</v>
      </c>
      <c r="G83" s="91"/>
      <c r="H83" s="91"/>
      <c r="I83" s="84"/>
      <c r="J83" s="84"/>
      <c r="K83" s="84"/>
      <c r="L83" s="84"/>
      <c r="M83" s="91"/>
      <c r="N83" s="91"/>
      <c r="O83" s="91"/>
      <c r="P83" s="91"/>
    </row>
    <row r="84" spans="2:16" x14ac:dyDescent="0.4">
      <c r="B84" s="81">
        <v>83</v>
      </c>
      <c r="G84" s="91"/>
      <c r="H84" s="91"/>
      <c r="I84" s="84"/>
      <c r="J84" s="84"/>
      <c r="K84" s="84"/>
      <c r="L84" s="84"/>
      <c r="M84" s="91"/>
      <c r="N84" s="91"/>
      <c r="O84" s="91"/>
      <c r="P84" s="91"/>
    </row>
    <row r="85" spans="2:16" x14ac:dyDescent="0.4">
      <c r="B85" s="81">
        <v>84</v>
      </c>
      <c r="G85" s="91"/>
      <c r="H85" s="91"/>
      <c r="I85" s="84"/>
      <c r="J85" s="84"/>
      <c r="K85" s="84"/>
      <c r="L85" s="84"/>
      <c r="M85" s="91"/>
      <c r="N85" s="91"/>
      <c r="O85" s="91"/>
      <c r="P85" s="91"/>
    </row>
    <row r="86" spans="2:16" x14ac:dyDescent="0.4">
      <c r="B86" s="81">
        <v>85</v>
      </c>
      <c r="G86" s="91"/>
      <c r="H86" s="91"/>
      <c r="I86" s="84"/>
      <c r="J86" s="84"/>
      <c r="K86" s="84"/>
      <c r="L86" s="84"/>
      <c r="M86" s="91"/>
      <c r="N86" s="91"/>
      <c r="O86" s="91"/>
      <c r="P86" s="91"/>
    </row>
    <row r="87" spans="2:16" x14ac:dyDescent="0.4">
      <c r="B87" s="81">
        <v>86</v>
      </c>
      <c r="G87" s="91"/>
      <c r="H87" s="91"/>
      <c r="I87" s="84"/>
      <c r="J87" s="84"/>
      <c r="K87" s="84"/>
      <c r="L87" s="84"/>
      <c r="M87" s="91"/>
      <c r="N87" s="91"/>
      <c r="O87" s="91"/>
      <c r="P87" s="91"/>
    </row>
    <row r="88" spans="2:16" x14ac:dyDescent="0.4">
      <c r="B88" s="81">
        <v>87</v>
      </c>
      <c r="G88" s="91"/>
      <c r="H88" s="91"/>
      <c r="I88" s="84"/>
      <c r="J88" s="84"/>
      <c r="K88" s="84"/>
      <c r="L88" s="84"/>
      <c r="M88" s="91"/>
      <c r="N88" s="91"/>
      <c r="O88" s="91"/>
      <c r="P88" s="91"/>
    </row>
    <row r="89" spans="2:16" x14ac:dyDescent="0.4">
      <c r="B89" s="81">
        <v>88</v>
      </c>
      <c r="G89" s="91"/>
      <c r="H89" s="91"/>
      <c r="I89" s="84"/>
      <c r="J89" s="84"/>
      <c r="K89" s="84"/>
      <c r="L89" s="84"/>
      <c r="M89" s="91"/>
      <c r="N89" s="91"/>
      <c r="O89" s="91"/>
      <c r="P89" s="91"/>
    </row>
    <row r="90" spans="2:16" x14ac:dyDescent="0.4">
      <c r="B90" s="81">
        <v>89</v>
      </c>
      <c r="G90" s="91"/>
      <c r="H90" s="91"/>
      <c r="I90" s="84"/>
      <c r="J90" s="84"/>
      <c r="K90" s="84"/>
      <c r="L90" s="84"/>
      <c r="M90" s="91"/>
      <c r="N90" s="91"/>
      <c r="O90" s="91"/>
      <c r="P90" s="91"/>
    </row>
    <row r="91" spans="2:16" x14ac:dyDescent="0.4">
      <c r="B91" s="81">
        <v>90</v>
      </c>
      <c r="G91" s="91"/>
      <c r="H91" s="91"/>
      <c r="I91" s="84"/>
      <c r="J91" s="84"/>
      <c r="K91" s="84"/>
      <c r="L91" s="84"/>
      <c r="M91" s="91"/>
      <c r="N91" s="91"/>
      <c r="O91" s="91"/>
      <c r="P91" s="91"/>
    </row>
    <row r="92" spans="2:16" x14ac:dyDescent="0.4">
      <c r="B92" s="81">
        <v>91</v>
      </c>
      <c r="G92" s="91"/>
      <c r="H92" s="91"/>
      <c r="I92" s="84"/>
      <c r="J92" s="84"/>
      <c r="K92" s="84"/>
      <c r="L92" s="84"/>
      <c r="M92" s="91"/>
      <c r="N92" s="91"/>
      <c r="O92" s="91"/>
      <c r="P92" s="91"/>
    </row>
    <row r="93" spans="2:16" x14ac:dyDescent="0.4">
      <c r="B93" s="81">
        <v>92</v>
      </c>
      <c r="G93" s="91"/>
      <c r="H93" s="91"/>
      <c r="I93" s="84"/>
      <c r="J93" s="84"/>
      <c r="K93" s="84"/>
      <c r="L93" s="84"/>
      <c r="M93" s="91"/>
      <c r="N93" s="91"/>
      <c r="O93" s="91"/>
      <c r="P93" s="91"/>
    </row>
    <row r="94" spans="2:16" x14ac:dyDescent="0.4">
      <c r="B94" s="81">
        <v>93</v>
      </c>
      <c r="G94" s="91"/>
      <c r="H94" s="91"/>
      <c r="I94" s="84"/>
      <c r="J94" s="84"/>
      <c r="K94" s="84"/>
      <c r="L94" s="84"/>
      <c r="M94" s="91"/>
      <c r="N94" s="91"/>
      <c r="O94" s="91"/>
      <c r="P94" s="91"/>
    </row>
    <row r="95" spans="2:16" x14ac:dyDescent="0.4">
      <c r="B95" s="81">
        <v>94</v>
      </c>
      <c r="G95" s="91"/>
      <c r="H95" s="91"/>
      <c r="I95" s="84"/>
      <c r="J95" s="84"/>
      <c r="K95" s="84"/>
      <c r="L95" s="84"/>
      <c r="M95" s="91"/>
      <c r="N95" s="91"/>
      <c r="O95" s="91"/>
      <c r="P95" s="91"/>
    </row>
    <row r="96" spans="2:16" x14ac:dyDescent="0.4">
      <c r="B96" s="81">
        <v>95</v>
      </c>
      <c r="G96" s="91"/>
      <c r="H96" s="91"/>
      <c r="I96" s="84"/>
      <c r="J96" s="84"/>
      <c r="K96" s="84"/>
      <c r="L96" s="84"/>
      <c r="M96" s="91"/>
      <c r="N96" s="91"/>
      <c r="O96" s="91"/>
      <c r="P96" s="91"/>
    </row>
    <row r="97" spans="2:16" x14ac:dyDescent="0.4">
      <c r="B97" s="81">
        <v>96</v>
      </c>
      <c r="G97" s="91"/>
      <c r="H97" s="91"/>
      <c r="I97" s="84"/>
      <c r="J97" s="84"/>
      <c r="K97" s="84"/>
      <c r="L97" s="84"/>
      <c r="M97" s="91"/>
      <c r="N97" s="91"/>
      <c r="O97" s="91"/>
      <c r="P97" s="91"/>
    </row>
    <row r="98" spans="2:16" x14ac:dyDescent="0.4">
      <c r="B98" s="81">
        <v>97</v>
      </c>
      <c r="G98" s="91"/>
      <c r="H98" s="91"/>
      <c r="I98" s="84"/>
      <c r="J98" s="84"/>
      <c r="K98" s="84"/>
      <c r="L98" s="84"/>
      <c r="M98" s="91"/>
      <c r="N98" s="91"/>
      <c r="O98" s="91"/>
      <c r="P98" s="91"/>
    </row>
    <row r="99" spans="2:16" x14ac:dyDescent="0.4">
      <c r="B99" s="81">
        <v>98</v>
      </c>
      <c r="G99" s="91"/>
      <c r="H99" s="91"/>
      <c r="I99" s="84"/>
      <c r="J99" s="84"/>
      <c r="K99" s="84"/>
      <c r="L99" s="84"/>
      <c r="M99" s="91"/>
      <c r="N99" s="91"/>
      <c r="O99" s="91"/>
      <c r="P99" s="91"/>
    </row>
    <row r="100" spans="2:16" x14ac:dyDescent="0.4">
      <c r="B100" s="81">
        <v>99</v>
      </c>
      <c r="G100" s="91"/>
      <c r="H100" s="91"/>
      <c r="I100" s="84"/>
      <c r="J100" s="84"/>
      <c r="K100" s="84"/>
      <c r="L100" s="84"/>
      <c r="M100" s="91"/>
      <c r="N100" s="91"/>
      <c r="O100" s="91"/>
      <c r="P100" s="91"/>
    </row>
    <row r="101" spans="2:16" x14ac:dyDescent="0.4">
      <c r="B101" s="81">
        <v>100</v>
      </c>
      <c r="G101" s="91"/>
      <c r="H101" s="91"/>
      <c r="I101" s="84"/>
      <c r="J101" s="84"/>
      <c r="K101" s="84"/>
      <c r="L101" s="84"/>
      <c r="M101" s="91"/>
      <c r="N101" s="91"/>
      <c r="O101" s="91"/>
      <c r="P101" s="91"/>
    </row>
    <row r="102" spans="2:16" x14ac:dyDescent="0.4">
      <c r="B102" s="81">
        <v>101</v>
      </c>
      <c r="G102" s="91"/>
      <c r="H102" s="91"/>
      <c r="I102" s="84"/>
      <c r="J102" s="84"/>
      <c r="K102" s="84"/>
      <c r="L102" s="84"/>
      <c r="M102" s="91"/>
      <c r="N102" s="91"/>
      <c r="O102" s="91"/>
      <c r="P102" s="91"/>
    </row>
    <row r="103" spans="2:16" x14ac:dyDescent="0.4">
      <c r="B103" s="81">
        <v>102</v>
      </c>
      <c r="G103" s="91"/>
      <c r="H103" s="91"/>
      <c r="I103" s="84"/>
      <c r="J103" s="84"/>
      <c r="K103" s="84"/>
      <c r="L103" s="84"/>
      <c r="M103" s="91"/>
      <c r="N103" s="91"/>
      <c r="O103" s="91"/>
      <c r="P103" s="91"/>
    </row>
    <row r="104" spans="2:16" x14ac:dyDescent="0.4">
      <c r="B104" s="81">
        <v>103</v>
      </c>
      <c r="G104" s="91"/>
      <c r="H104" s="91"/>
      <c r="I104" s="84"/>
      <c r="J104" s="84"/>
      <c r="K104" s="84"/>
      <c r="L104" s="84"/>
      <c r="M104" s="91"/>
      <c r="N104" s="91"/>
      <c r="O104" s="91"/>
      <c r="P104" s="91"/>
    </row>
    <row r="105" spans="2:16" x14ac:dyDescent="0.4">
      <c r="B105" s="81">
        <v>104</v>
      </c>
      <c r="G105" s="91"/>
      <c r="H105" s="91"/>
      <c r="I105" s="84"/>
      <c r="J105" s="84"/>
      <c r="K105" s="84"/>
      <c r="L105" s="84"/>
      <c r="M105" s="91"/>
      <c r="N105" s="91"/>
      <c r="O105" s="91"/>
      <c r="P105" s="91"/>
    </row>
    <row r="106" spans="2:16" x14ac:dyDescent="0.4">
      <c r="B106" s="81">
        <v>105</v>
      </c>
      <c r="G106" s="91"/>
      <c r="H106" s="91"/>
      <c r="I106" s="84"/>
      <c r="J106" s="84"/>
      <c r="K106" s="84"/>
      <c r="L106" s="84"/>
      <c r="M106" s="91"/>
      <c r="N106" s="91"/>
      <c r="O106" s="91"/>
      <c r="P106" s="91"/>
    </row>
    <row r="107" spans="2:16" x14ac:dyDescent="0.4">
      <c r="B107" s="81">
        <v>106</v>
      </c>
      <c r="G107" s="91"/>
      <c r="H107" s="91"/>
      <c r="I107" s="84"/>
      <c r="J107" s="84"/>
      <c r="K107" s="84"/>
      <c r="L107" s="84"/>
      <c r="M107" s="91"/>
      <c r="N107" s="91"/>
      <c r="O107" s="91"/>
      <c r="P107" s="91"/>
    </row>
    <row r="108" spans="2:16" x14ac:dyDescent="0.4">
      <c r="B108" s="81">
        <v>107</v>
      </c>
      <c r="G108" s="91"/>
      <c r="H108" s="91"/>
      <c r="I108" s="84"/>
      <c r="J108" s="84"/>
      <c r="K108" s="84"/>
      <c r="L108" s="84"/>
      <c r="M108" s="91"/>
      <c r="N108" s="91"/>
      <c r="O108" s="91"/>
      <c r="P108" s="91"/>
    </row>
    <row r="109" spans="2:16" x14ac:dyDescent="0.4">
      <c r="B109" s="81">
        <v>108</v>
      </c>
      <c r="G109" s="91"/>
      <c r="H109" s="91"/>
      <c r="I109" s="84"/>
      <c r="J109" s="84"/>
      <c r="K109" s="84"/>
      <c r="L109" s="84"/>
      <c r="M109" s="91"/>
      <c r="N109" s="91"/>
      <c r="O109" s="91"/>
      <c r="P109" s="91"/>
    </row>
    <row r="110" spans="2:16" x14ac:dyDescent="0.4">
      <c r="B110" s="81">
        <v>109</v>
      </c>
      <c r="G110" s="91"/>
      <c r="H110" s="91"/>
      <c r="I110" s="84"/>
      <c r="J110" s="84"/>
      <c r="K110" s="84"/>
      <c r="L110" s="84"/>
      <c r="M110" s="91"/>
      <c r="N110" s="91"/>
      <c r="O110" s="91"/>
      <c r="P110" s="91"/>
    </row>
    <row r="111" spans="2:16" x14ac:dyDescent="0.4">
      <c r="B111" s="81">
        <v>110</v>
      </c>
      <c r="G111" s="91"/>
      <c r="H111" s="91"/>
      <c r="I111" s="84"/>
      <c r="J111" s="84"/>
      <c r="K111" s="84"/>
      <c r="L111" s="84"/>
      <c r="M111" s="91"/>
      <c r="N111" s="91"/>
      <c r="O111" s="91"/>
      <c r="P111" s="91"/>
    </row>
    <row r="112" spans="2:16" x14ac:dyDescent="0.4">
      <c r="B112" s="81">
        <v>111</v>
      </c>
      <c r="G112" s="91"/>
      <c r="H112" s="91"/>
      <c r="I112" s="84"/>
      <c r="J112" s="84"/>
      <c r="K112" s="84"/>
      <c r="L112" s="84"/>
      <c r="M112" s="91"/>
      <c r="N112" s="91"/>
      <c r="O112" s="91"/>
      <c r="P112" s="91"/>
    </row>
    <row r="113" spans="2:16" x14ac:dyDescent="0.4">
      <c r="B113" s="81">
        <v>112</v>
      </c>
      <c r="G113" s="91"/>
      <c r="H113" s="91"/>
      <c r="I113" s="84"/>
      <c r="J113" s="84"/>
      <c r="K113" s="84"/>
      <c r="L113" s="84"/>
      <c r="M113" s="91"/>
      <c r="N113" s="91"/>
      <c r="O113" s="91"/>
      <c r="P113" s="91"/>
    </row>
    <row r="114" spans="2:16" x14ac:dyDescent="0.4">
      <c r="B114" s="81">
        <v>113</v>
      </c>
      <c r="G114" s="91"/>
      <c r="H114" s="91"/>
      <c r="I114" s="84"/>
      <c r="J114" s="84"/>
      <c r="K114" s="84"/>
      <c r="L114" s="84"/>
      <c r="M114" s="91"/>
      <c r="N114" s="91"/>
      <c r="O114" s="91"/>
      <c r="P114" s="91"/>
    </row>
    <row r="115" spans="2:16" x14ac:dyDescent="0.4">
      <c r="B115" s="81">
        <v>114</v>
      </c>
      <c r="G115" s="91"/>
      <c r="H115" s="91"/>
      <c r="I115" s="84"/>
      <c r="J115" s="84"/>
      <c r="K115" s="84"/>
      <c r="L115" s="84"/>
      <c r="M115" s="91"/>
      <c r="N115" s="91"/>
      <c r="O115" s="91"/>
      <c r="P115" s="91"/>
    </row>
    <row r="116" spans="2:16" x14ac:dyDescent="0.4">
      <c r="B116" s="81">
        <v>115</v>
      </c>
      <c r="G116" s="91"/>
      <c r="H116" s="91"/>
      <c r="I116" s="84"/>
      <c r="J116" s="84"/>
      <c r="K116" s="84"/>
      <c r="L116" s="84"/>
      <c r="M116" s="91"/>
      <c r="N116" s="91"/>
      <c r="O116" s="91"/>
      <c r="P116" s="91"/>
    </row>
    <row r="117" spans="2:16" x14ac:dyDescent="0.4">
      <c r="B117" s="81">
        <v>116</v>
      </c>
      <c r="G117" s="91"/>
      <c r="H117" s="91"/>
      <c r="I117" s="84"/>
      <c r="J117" s="84"/>
      <c r="K117" s="84"/>
      <c r="L117" s="84"/>
      <c r="M117" s="91"/>
      <c r="N117" s="91"/>
      <c r="O117" s="91"/>
      <c r="P117" s="91"/>
    </row>
    <row r="118" spans="2:16" x14ac:dyDescent="0.4">
      <c r="B118" s="81">
        <v>117</v>
      </c>
      <c r="G118" s="91"/>
      <c r="H118" s="91"/>
      <c r="I118" s="84"/>
      <c r="J118" s="84"/>
      <c r="K118" s="84"/>
      <c r="L118" s="84"/>
      <c r="M118" s="91"/>
      <c r="N118" s="91"/>
      <c r="O118" s="91"/>
      <c r="P118" s="91"/>
    </row>
    <row r="119" spans="2:16" x14ac:dyDescent="0.4">
      <c r="B119" s="81">
        <v>118</v>
      </c>
      <c r="G119" s="91"/>
      <c r="H119" s="91"/>
      <c r="I119" s="84"/>
      <c r="J119" s="84"/>
      <c r="K119" s="84"/>
      <c r="L119" s="84"/>
      <c r="M119" s="91"/>
      <c r="N119" s="91"/>
      <c r="O119" s="91"/>
      <c r="P119" s="91"/>
    </row>
    <row r="120" spans="2:16" x14ac:dyDescent="0.4">
      <c r="B120" s="81">
        <v>119</v>
      </c>
      <c r="G120" s="91"/>
      <c r="H120" s="91"/>
      <c r="I120" s="84"/>
      <c r="J120" s="84"/>
      <c r="K120" s="84"/>
      <c r="L120" s="84"/>
      <c r="M120" s="91"/>
      <c r="N120" s="91"/>
      <c r="O120" s="91"/>
      <c r="P120" s="91"/>
    </row>
    <row r="121" spans="2:16" x14ac:dyDescent="0.4">
      <c r="B121" s="81">
        <v>120</v>
      </c>
      <c r="G121" s="91"/>
      <c r="H121" s="91"/>
      <c r="I121" s="84"/>
      <c r="J121" s="84"/>
      <c r="K121" s="84"/>
      <c r="L121" s="84"/>
      <c r="M121" s="91"/>
      <c r="N121" s="91"/>
      <c r="O121" s="91"/>
      <c r="P121" s="91"/>
    </row>
    <row r="122" spans="2:16" x14ac:dyDescent="0.4">
      <c r="B122" s="81">
        <v>121</v>
      </c>
      <c r="G122" s="91"/>
      <c r="H122" s="91"/>
      <c r="I122" s="84"/>
      <c r="J122" s="84"/>
      <c r="K122" s="84"/>
      <c r="L122" s="84"/>
      <c r="M122" s="91"/>
      <c r="N122" s="91"/>
      <c r="O122" s="91"/>
      <c r="P122" s="91"/>
    </row>
    <row r="123" spans="2:16" x14ac:dyDescent="0.4">
      <c r="B123" s="81">
        <v>122</v>
      </c>
      <c r="G123" s="91"/>
      <c r="H123" s="91"/>
      <c r="I123" s="84"/>
      <c r="J123" s="84"/>
      <c r="K123" s="84"/>
      <c r="L123" s="84"/>
      <c r="M123" s="91"/>
      <c r="N123" s="91"/>
      <c r="O123" s="91"/>
      <c r="P123" s="91"/>
    </row>
    <row r="124" spans="2:16" x14ac:dyDescent="0.4">
      <c r="B124" s="81">
        <v>123</v>
      </c>
      <c r="G124" s="91"/>
      <c r="H124" s="91"/>
      <c r="I124" s="84"/>
      <c r="J124" s="84"/>
      <c r="K124" s="84"/>
      <c r="L124" s="84"/>
      <c r="M124" s="91"/>
      <c r="N124" s="91"/>
      <c r="O124" s="91"/>
      <c r="P124" s="91"/>
    </row>
    <row r="125" spans="2:16" x14ac:dyDescent="0.4">
      <c r="B125" s="81">
        <v>124</v>
      </c>
      <c r="G125" s="91"/>
      <c r="H125" s="91"/>
      <c r="I125" s="84"/>
      <c r="J125" s="84"/>
      <c r="K125" s="84"/>
      <c r="L125" s="84"/>
      <c r="M125" s="91"/>
      <c r="N125" s="91"/>
      <c r="O125" s="91"/>
      <c r="P125" s="91"/>
    </row>
    <row r="126" spans="2:16" x14ac:dyDescent="0.4">
      <c r="B126" s="81">
        <v>125</v>
      </c>
      <c r="G126" s="91"/>
      <c r="H126" s="91"/>
      <c r="I126" s="84"/>
      <c r="J126" s="84"/>
      <c r="K126" s="84"/>
      <c r="L126" s="84"/>
      <c r="M126" s="91"/>
      <c r="N126" s="91"/>
      <c r="O126" s="91"/>
      <c r="P126" s="91"/>
    </row>
    <row r="127" spans="2:16" x14ac:dyDescent="0.4">
      <c r="B127" s="81">
        <v>126</v>
      </c>
      <c r="G127" s="91"/>
      <c r="H127" s="91"/>
      <c r="I127" s="84"/>
      <c r="J127" s="84"/>
      <c r="K127" s="84"/>
      <c r="L127" s="84"/>
      <c r="M127" s="91"/>
      <c r="N127" s="91"/>
      <c r="O127" s="91"/>
      <c r="P127" s="91"/>
    </row>
    <row r="128" spans="2:16" x14ac:dyDescent="0.4">
      <c r="B128" s="81">
        <v>127</v>
      </c>
      <c r="G128" s="91"/>
      <c r="H128" s="91"/>
      <c r="I128" s="84"/>
      <c r="J128" s="84"/>
      <c r="K128" s="84"/>
      <c r="L128" s="84"/>
      <c r="M128" s="91"/>
      <c r="N128" s="91"/>
      <c r="O128" s="91"/>
      <c r="P128" s="91"/>
    </row>
    <row r="129" spans="2:16" x14ac:dyDescent="0.4">
      <c r="B129" s="81">
        <v>128</v>
      </c>
      <c r="G129" s="91"/>
      <c r="H129" s="91"/>
      <c r="I129" s="84"/>
      <c r="J129" s="84"/>
      <c r="K129" s="84"/>
      <c r="L129" s="84"/>
      <c r="M129" s="91"/>
      <c r="N129" s="91"/>
      <c r="O129" s="91"/>
      <c r="P129" s="91"/>
    </row>
    <row r="130" spans="2:16" x14ac:dyDescent="0.4">
      <c r="B130" s="81">
        <v>129</v>
      </c>
      <c r="G130" s="91"/>
      <c r="H130" s="91"/>
      <c r="I130" s="84"/>
      <c r="J130" s="84"/>
      <c r="K130" s="84"/>
      <c r="L130" s="84"/>
      <c r="M130" s="91"/>
      <c r="N130" s="91"/>
      <c r="O130" s="91"/>
      <c r="P130" s="91"/>
    </row>
    <row r="131" spans="2:16" x14ac:dyDescent="0.4">
      <c r="B131" s="81">
        <v>130</v>
      </c>
      <c r="G131" s="91"/>
      <c r="H131" s="91"/>
      <c r="I131" s="84"/>
      <c r="J131" s="84"/>
      <c r="K131" s="84"/>
      <c r="L131" s="84"/>
      <c r="M131" s="91"/>
      <c r="N131" s="91"/>
      <c r="O131" s="91"/>
      <c r="P131" s="91"/>
    </row>
    <row r="132" spans="2:16" x14ac:dyDescent="0.4">
      <c r="B132" s="81">
        <v>131</v>
      </c>
      <c r="G132" s="91"/>
      <c r="H132" s="91"/>
      <c r="I132" s="84"/>
      <c r="J132" s="84"/>
      <c r="K132" s="84"/>
      <c r="L132" s="84"/>
      <c r="M132" s="91"/>
      <c r="N132" s="91"/>
      <c r="O132" s="91"/>
      <c r="P132" s="91"/>
    </row>
    <row r="133" spans="2:16" x14ac:dyDescent="0.4">
      <c r="B133" s="81">
        <v>132</v>
      </c>
      <c r="G133" s="91"/>
      <c r="H133" s="91"/>
      <c r="I133" s="84"/>
      <c r="J133" s="84"/>
      <c r="K133" s="84"/>
      <c r="L133" s="84"/>
      <c r="M133" s="91"/>
      <c r="N133" s="91"/>
      <c r="O133" s="91"/>
      <c r="P133" s="91"/>
    </row>
    <row r="134" spans="2:16" x14ac:dyDescent="0.4">
      <c r="B134" s="81">
        <v>133</v>
      </c>
      <c r="G134" s="91"/>
      <c r="H134" s="91"/>
      <c r="I134" s="84"/>
      <c r="J134" s="84"/>
      <c r="K134" s="84"/>
      <c r="L134" s="84"/>
      <c r="M134" s="91"/>
      <c r="N134" s="91"/>
      <c r="O134" s="91"/>
      <c r="P134" s="91"/>
    </row>
    <row r="135" spans="2:16" x14ac:dyDescent="0.4">
      <c r="B135" s="81">
        <v>134</v>
      </c>
      <c r="G135" s="91"/>
      <c r="H135" s="91"/>
      <c r="I135" s="84"/>
      <c r="J135" s="84"/>
      <c r="K135" s="84"/>
      <c r="L135" s="84"/>
      <c r="M135" s="91"/>
      <c r="N135" s="91"/>
      <c r="O135" s="91"/>
      <c r="P135" s="91"/>
    </row>
    <row r="136" spans="2:16" x14ac:dyDescent="0.4">
      <c r="B136" s="81">
        <v>135</v>
      </c>
      <c r="G136" s="91"/>
      <c r="H136" s="91"/>
      <c r="I136" s="84"/>
      <c r="J136" s="84"/>
      <c r="K136" s="84"/>
      <c r="L136" s="84"/>
      <c r="M136" s="91"/>
      <c r="N136" s="91"/>
      <c r="O136" s="91"/>
      <c r="P136" s="91"/>
    </row>
    <row r="137" spans="2:16" x14ac:dyDescent="0.4">
      <c r="B137" s="81">
        <v>136</v>
      </c>
      <c r="G137" s="91"/>
      <c r="H137" s="91"/>
      <c r="I137" s="84"/>
      <c r="J137" s="84"/>
      <c r="K137" s="84"/>
      <c r="L137" s="84"/>
      <c r="M137" s="91"/>
      <c r="N137" s="91"/>
      <c r="O137" s="91"/>
      <c r="P137" s="91"/>
    </row>
    <row r="138" spans="2:16" x14ac:dyDescent="0.4">
      <c r="B138" s="81">
        <v>137</v>
      </c>
      <c r="G138" s="91"/>
      <c r="H138" s="91"/>
      <c r="I138" s="84"/>
      <c r="J138" s="84"/>
      <c r="K138" s="84"/>
      <c r="L138" s="84"/>
      <c r="M138" s="91"/>
      <c r="N138" s="91"/>
      <c r="O138" s="91"/>
      <c r="P138" s="91"/>
    </row>
    <row r="139" spans="2:16" x14ac:dyDescent="0.4">
      <c r="B139" s="81">
        <v>138</v>
      </c>
      <c r="G139" s="91"/>
      <c r="H139" s="91"/>
      <c r="I139" s="84"/>
      <c r="J139" s="84"/>
      <c r="K139" s="84"/>
      <c r="L139" s="84"/>
      <c r="M139" s="91"/>
      <c r="N139" s="91"/>
      <c r="O139" s="91"/>
      <c r="P139" s="91"/>
    </row>
    <row r="140" spans="2:16" x14ac:dyDescent="0.4">
      <c r="B140" s="81">
        <v>139</v>
      </c>
      <c r="G140" s="91"/>
      <c r="H140" s="91"/>
      <c r="I140" s="84"/>
      <c r="J140" s="84"/>
      <c r="K140" s="84"/>
      <c r="L140" s="84"/>
      <c r="M140" s="91"/>
      <c r="N140" s="91"/>
      <c r="O140" s="91"/>
      <c r="P140" s="91"/>
    </row>
    <row r="141" spans="2:16" x14ac:dyDescent="0.4">
      <c r="B141" s="81">
        <v>140</v>
      </c>
      <c r="G141" s="91"/>
      <c r="H141" s="91"/>
      <c r="I141" s="84"/>
      <c r="J141" s="84"/>
      <c r="K141" s="84"/>
      <c r="L141" s="84"/>
      <c r="M141" s="91"/>
      <c r="N141" s="91"/>
      <c r="O141" s="91"/>
      <c r="P141" s="91"/>
    </row>
    <row r="142" spans="2:16" x14ac:dyDescent="0.4">
      <c r="B142" s="81">
        <v>141</v>
      </c>
      <c r="G142" s="91"/>
      <c r="H142" s="91"/>
      <c r="I142" s="84"/>
      <c r="J142" s="84"/>
      <c r="K142" s="84"/>
      <c r="L142" s="84"/>
      <c r="M142" s="91"/>
      <c r="N142" s="91"/>
      <c r="O142" s="91"/>
      <c r="P142" s="91"/>
    </row>
    <row r="143" spans="2:16" x14ac:dyDescent="0.4">
      <c r="B143" s="81">
        <v>142</v>
      </c>
      <c r="G143" s="91"/>
      <c r="H143" s="91"/>
      <c r="I143" s="84"/>
      <c r="J143" s="84"/>
      <c r="K143" s="84"/>
      <c r="L143" s="84"/>
      <c r="M143" s="91"/>
      <c r="N143" s="91"/>
      <c r="O143" s="91"/>
      <c r="P143" s="91"/>
    </row>
    <row r="144" spans="2:16" x14ac:dyDescent="0.4">
      <c r="B144" s="81">
        <v>143</v>
      </c>
      <c r="G144" s="91"/>
      <c r="H144" s="91"/>
      <c r="I144" s="84"/>
      <c r="J144" s="84"/>
      <c r="K144" s="84"/>
      <c r="L144" s="84"/>
      <c r="M144" s="91"/>
      <c r="N144" s="91"/>
      <c r="O144" s="91"/>
      <c r="P144" s="91"/>
    </row>
    <row r="145" spans="2:16" x14ac:dyDescent="0.4">
      <c r="B145" s="81">
        <v>144</v>
      </c>
      <c r="G145" s="91"/>
      <c r="H145" s="91"/>
      <c r="I145" s="84"/>
      <c r="J145" s="84"/>
      <c r="K145" s="84"/>
      <c r="L145" s="84"/>
      <c r="M145" s="91"/>
      <c r="N145" s="91"/>
      <c r="O145" s="91"/>
      <c r="P145" s="91"/>
    </row>
    <row r="146" spans="2:16" x14ac:dyDescent="0.4">
      <c r="B146" s="81">
        <v>145</v>
      </c>
      <c r="G146" s="91"/>
      <c r="H146" s="91"/>
      <c r="I146" s="84"/>
      <c r="J146" s="84"/>
      <c r="K146" s="84"/>
      <c r="L146" s="84"/>
      <c r="M146" s="91"/>
      <c r="N146" s="91"/>
      <c r="O146" s="91"/>
      <c r="P146" s="91"/>
    </row>
    <row r="147" spans="2:16" x14ac:dyDescent="0.4">
      <c r="B147" s="81">
        <v>146</v>
      </c>
      <c r="G147" s="91"/>
      <c r="H147" s="91"/>
      <c r="I147" s="84"/>
      <c r="J147" s="84"/>
      <c r="K147" s="84"/>
      <c r="L147" s="84"/>
      <c r="M147" s="91"/>
      <c r="N147" s="91"/>
      <c r="O147" s="91"/>
      <c r="P147" s="91"/>
    </row>
    <row r="148" spans="2:16" x14ac:dyDescent="0.4">
      <c r="B148" s="81">
        <v>147</v>
      </c>
      <c r="G148" s="91"/>
      <c r="H148" s="91"/>
      <c r="I148" s="84"/>
      <c r="J148" s="84"/>
      <c r="K148" s="84"/>
      <c r="L148" s="84"/>
      <c r="M148" s="91"/>
      <c r="N148" s="91"/>
      <c r="O148" s="91"/>
      <c r="P148" s="91"/>
    </row>
    <row r="149" spans="2:16" x14ac:dyDescent="0.4">
      <c r="B149" s="81">
        <v>148</v>
      </c>
      <c r="G149" s="91"/>
      <c r="H149" s="91"/>
      <c r="I149" s="84"/>
      <c r="J149" s="84"/>
      <c r="K149" s="84"/>
      <c r="L149" s="84"/>
      <c r="M149" s="91"/>
      <c r="N149" s="91"/>
      <c r="O149" s="91"/>
      <c r="P149" s="91"/>
    </row>
    <row r="150" spans="2:16" x14ac:dyDescent="0.4">
      <c r="B150" s="81">
        <v>149</v>
      </c>
      <c r="G150" s="91"/>
      <c r="H150" s="91"/>
      <c r="I150" s="84"/>
      <c r="J150" s="84"/>
      <c r="K150" s="84"/>
      <c r="L150" s="84"/>
      <c r="M150" s="91"/>
      <c r="N150" s="91"/>
      <c r="O150" s="91"/>
      <c r="P150" s="91"/>
    </row>
    <row r="151" spans="2:16" x14ac:dyDescent="0.4">
      <c r="B151" s="81">
        <v>150</v>
      </c>
      <c r="G151" s="91"/>
      <c r="H151" s="91"/>
      <c r="I151" s="84"/>
      <c r="J151" s="84"/>
      <c r="K151" s="84"/>
      <c r="L151" s="84"/>
      <c r="M151" s="91"/>
      <c r="N151" s="91"/>
      <c r="O151" s="91"/>
      <c r="P151" s="91"/>
    </row>
    <row r="152" spans="2:16" x14ac:dyDescent="0.4">
      <c r="B152" s="81">
        <v>151</v>
      </c>
      <c r="G152" s="91"/>
      <c r="H152" s="91"/>
      <c r="I152" s="84"/>
      <c r="J152" s="84"/>
      <c r="K152" s="84"/>
      <c r="L152" s="84"/>
      <c r="M152" s="91"/>
      <c r="N152" s="91"/>
      <c r="O152" s="91"/>
      <c r="P152" s="91"/>
    </row>
    <row r="153" spans="2:16" x14ac:dyDescent="0.4">
      <c r="B153" s="81">
        <v>152</v>
      </c>
      <c r="G153" s="91"/>
      <c r="H153" s="91"/>
      <c r="I153" s="84"/>
      <c r="J153" s="84"/>
      <c r="K153" s="84"/>
      <c r="L153" s="84"/>
      <c r="M153" s="91"/>
      <c r="N153" s="91"/>
      <c r="O153" s="91"/>
      <c r="P153" s="91"/>
    </row>
    <row r="154" spans="2:16" x14ac:dyDescent="0.4">
      <c r="B154" s="81">
        <v>153</v>
      </c>
      <c r="G154" s="91"/>
      <c r="H154" s="91"/>
      <c r="I154" s="84"/>
      <c r="J154" s="84"/>
      <c r="K154" s="84"/>
      <c r="L154" s="84"/>
      <c r="M154" s="91"/>
      <c r="N154" s="91"/>
      <c r="O154" s="91"/>
      <c r="P154" s="91"/>
    </row>
    <row r="155" spans="2:16" x14ac:dyDescent="0.4">
      <c r="B155" s="81">
        <v>154</v>
      </c>
      <c r="G155" s="91"/>
      <c r="H155" s="91"/>
      <c r="I155" s="84"/>
      <c r="J155" s="84"/>
      <c r="K155" s="84"/>
      <c r="L155" s="84"/>
      <c r="M155" s="91"/>
      <c r="N155" s="91"/>
      <c r="O155" s="91"/>
      <c r="P155" s="91"/>
    </row>
    <row r="156" spans="2:16" x14ac:dyDescent="0.4">
      <c r="B156" s="81">
        <v>155</v>
      </c>
      <c r="G156" s="91"/>
      <c r="H156" s="91"/>
      <c r="I156" s="84"/>
      <c r="J156" s="84"/>
      <c r="K156" s="84"/>
      <c r="L156" s="84"/>
      <c r="M156" s="91"/>
      <c r="N156" s="91"/>
      <c r="O156" s="91"/>
      <c r="P156" s="91"/>
    </row>
    <row r="157" spans="2:16" x14ac:dyDescent="0.4">
      <c r="B157" s="81">
        <v>156</v>
      </c>
      <c r="G157" s="91"/>
      <c r="H157" s="91"/>
      <c r="I157" s="84"/>
      <c r="J157" s="84"/>
      <c r="K157" s="84"/>
      <c r="L157" s="84"/>
      <c r="M157" s="91"/>
      <c r="N157" s="91"/>
      <c r="O157" s="91"/>
      <c r="P157" s="91"/>
    </row>
    <row r="158" spans="2:16" x14ac:dyDescent="0.4">
      <c r="B158" s="81">
        <v>157</v>
      </c>
      <c r="G158" s="91"/>
      <c r="H158" s="91"/>
      <c r="I158" s="84"/>
      <c r="J158" s="84"/>
      <c r="K158" s="84"/>
      <c r="L158" s="84"/>
      <c r="M158" s="91"/>
      <c r="N158" s="91"/>
      <c r="O158" s="91"/>
      <c r="P158" s="91"/>
    </row>
    <row r="159" spans="2:16" x14ac:dyDescent="0.4">
      <c r="B159" s="81">
        <v>158</v>
      </c>
      <c r="G159" s="91"/>
      <c r="H159" s="91"/>
      <c r="I159" s="84"/>
      <c r="J159" s="84"/>
      <c r="K159" s="84"/>
      <c r="L159" s="84"/>
      <c r="M159" s="91"/>
      <c r="N159" s="91"/>
      <c r="O159" s="91"/>
      <c r="P159" s="91"/>
    </row>
    <row r="160" spans="2:16" x14ac:dyDescent="0.4">
      <c r="B160" s="81">
        <v>159</v>
      </c>
      <c r="G160" s="91"/>
      <c r="H160" s="91"/>
      <c r="I160" s="84"/>
      <c r="J160" s="84"/>
      <c r="K160" s="84"/>
      <c r="L160" s="84"/>
      <c r="M160" s="91"/>
      <c r="N160" s="91"/>
      <c r="O160" s="91"/>
      <c r="P160" s="91"/>
    </row>
    <row r="161" spans="2:16" x14ac:dyDescent="0.4">
      <c r="B161" s="81">
        <v>160</v>
      </c>
      <c r="G161" s="91"/>
      <c r="H161" s="91"/>
      <c r="I161" s="84"/>
      <c r="J161" s="84"/>
      <c r="K161" s="84"/>
      <c r="L161" s="84"/>
      <c r="M161" s="91"/>
      <c r="N161" s="91"/>
      <c r="O161" s="91"/>
      <c r="P161" s="91"/>
    </row>
    <row r="162" spans="2:16" x14ac:dyDescent="0.4">
      <c r="B162" s="81">
        <v>161</v>
      </c>
      <c r="G162" s="91"/>
      <c r="H162" s="91"/>
      <c r="I162" s="84"/>
      <c r="J162" s="84"/>
      <c r="K162" s="84"/>
      <c r="L162" s="84"/>
      <c r="M162" s="91"/>
      <c r="N162" s="91"/>
      <c r="O162" s="91"/>
      <c r="P162" s="91"/>
    </row>
    <row r="163" spans="2:16" x14ac:dyDescent="0.4">
      <c r="B163" s="81">
        <v>162</v>
      </c>
      <c r="G163" s="91"/>
      <c r="H163" s="91"/>
      <c r="I163" s="84"/>
      <c r="J163" s="84"/>
      <c r="K163" s="84"/>
      <c r="L163" s="84"/>
      <c r="M163" s="91"/>
      <c r="N163" s="91"/>
      <c r="O163" s="91"/>
      <c r="P163" s="91"/>
    </row>
    <row r="164" spans="2:16" x14ac:dyDescent="0.4">
      <c r="B164" s="81">
        <v>163</v>
      </c>
      <c r="G164" s="91"/>
      <c r="H164" s="91"/>
      <c r="I164" s="84"/>
      <c r="J164" s="84"/>
      <c r="K164" s="84"/>
      <c r="L164" s="84"/>
      <c r="M164" s="91"/>
      <c r="N164" s="91"/>
      <c r="O164" s="91"/>
      <c r="P164" s="91"/>
    </row>
    <row r="165" spans="2:16" x14ac:dyDescent="0.4">
      <c r="B165" s="81">
        <v>164</v>
      </c>
      <c r="G165" s="91"/>
      <c r="H165" s="91"/>
      <c r="I165" s="84"/>
      <c r="J165" s="84"/>
      <c r="K165" s="84"/>
      <c r="L165" s="84"/>
      <c r="M165" s="91"/>
      <c r="N165" s="91"/>
      <c r="O165" s="91"/>
      <c r="P165" s="91"/>
    </row>
    <row r="166" spans="2:16" x14ac:dyDescent="0.4">
      <c r="B166" s="81">
        <v>165</v>
      </c>
      <c r="G166" s="91"/>
      <c r="H166" s="91"/>
      <c r="I166" s="84"/>
      <c r="J166" s="84"/>
      <c r="K166" s="84"/>
      <c r="L166" s="84"/>
      <c r="M166" s="91"/>
      <c r="N166" s="91"/>
      <c r="O166" s="91"/>
      <c r="P166" s="91"/>
    </row>
    <row r="167" spans="2:16" x14ac:dyDescent="0.4">
      <c r="B167" s="81">
        <v>166</v>
      </c>
      <c r="G167" s="91"/>
      <c r="H167" s="91"/>
      <c r="I167" s="84"/>
      <c r="J167" s="84"/>
      <c r="K167" s="84"/>
      <c r="L167" s="84"/>
      <c r="M167" s="91"/>
      <c r="N167" s="91"/>
      <c r="O167" s="91"/>
      <c r="P167" s="91"/>
    </row>
    <row r="168" spans="2:16" x14ac:dyDescent="0.4">
      <c r="B168" s="81">
        <v>167</v>
      </c>
      <c r="G168" s="91"/>
      <c r="H168" s="91"/>
      <c r="I168" s="84"/>
      <c r="J168" s="84"/>
      <c r="K168" s="84"/>
      <c r="L168" s="84"/>
      <c r="M168" s="91"/>
      <c r="N168" s="91"/>
      <c r="O168" s="91"/>
      <c r="P168" s="91"/>
    </row>
    <row r="169" spans="2:16" x14ac:dyDescent="0.4">
      <c r="B169" s="81">
        <v>168</v>
      </c>
      <c r="G169" s="91"/>
      <c r="H169" s="91"/>
      <c r="I169" s="84"/>
      <c r="J169" s="84"/>
      <c r="K169" s="84"/>
      <c r="L169" s="84"/>
      <c r="M169" s="91"/>
      <c r="N169" s="91"/>
      <c r="O169" s="91"/>
      <c r="P169" s="91"/>
    </row>
    <row r="170" spans="2:16" x14ac:dyDescent="0.4">
      <c r="B170" s="81">
        <v>169</v>
      </c>
      <c r="G170" s="91"/>
      <c r="H170" s="91"/>
      <c r="I170" s="84"/>
      <c r="J170" s="84"/>
      <c r="K170" s="84"/>
      <c r="L170" s="84"/>
      <c r="M170" s="91"/>
      <c r="N170" s="91"/>
      <c r="O170" s="91"/>
      <c r="P170" s="91"/>
    </row>
    <row r="171" spans="2:16" x14ac:dyDescent="0.4">
      <c r="B171" s="81">
        <v>170</v>
      </c>
      <c r="G171" s="91"/>
      <c r="H171" s="91"/>
      <c r="I171" s="84"/>
      <c r="J171" s="84"/>
      <c r="K171" s="84"/>
      <c r="L171" s="84"/>
      <c r="M171" s="91"/>
      <c r="N171" s="91"/>
      <c r="O171" s="91"/>
      <c r="P171" s="91"/>
    </row>
    <row r="172" spans="2:16" x14ac:dyDescent="0.4">
      <c r="B172" s="81">
        <v>171</v>
      </c>
      <c r="G172" s="91"/>
      <c r="H172" s="91"/>
      <c r="I172" s="84"/>
      <c r="J172" s="84"/>
      <c r="K172" s="84"/>
      <c r="L172" s="84"/>
      <c r="M172" s="91"/>
      <c r="N172" s="91"/>
      <c r="O172" s="91"/>
      <c r="P172" s="91"/>
    </row>
    <row r="173" spans="2:16" x14ac:dyDescent="0.4">
      <c r="B173" s="81">
        <v>172</v>
      </c>
      <c r="G173" s="91"/>
      <c r="H173" s="91"/>
      <c r="I173" s="84"/>
      <c r="J173" s="84"/>
      <c r="K173" s="84"/>
      <c r="L173" s="84"/>
      <c r="M173" s="91"/>
      <c r="N173" s="91"/>
      <c r="O173" s="91"/>
      <c r="P173" s="91"/>
    </row>
    <row r="174" spans="2:16" x14ac:dyDescent="0.4">
      <c r="B174" s="81">
        <v>173</v>
      </c>
      <c r="G174" s="91"/>
      <c r="H174" s="91"/>
      <c r="I174" s="84"/>
      <c r="J174" s="84"/>
      <c r="K174" s="84"/>
      <c r="L174" s="84"/>
      <c r="M174" s="91"/>
      <c r="N174" s="91"/>
      <c r="O174" s="91"/>
      <c r="P174" s="91"/>
    </row>
    <row r="175" spans="2:16" x14ac:dyDescent="0.4">
      <c r="B175" s="81">
        <v>174</v>
      </c>
      <c r="G175" s="91"/>
      <c r="H175" s="91"/>
      <c r="I175" s="84"/>
      <c r="J175" s="84"/>
      <c r="K175" s="84"/>
      <c r="L175" s="84"/>
      <c r="M175" s="91"/>
      <c r="N175" s="91"/>
      <c r="O175" s="91"/>
      <c r="P175" s="91"/>
    </row>
    <row r="176" spans="2:16" x14ac:dyDescent="0.4">
      <c r="B176" s="81">
        <v>175</v>
      </c>
      <c r="G176" s="91"/>
      <c r="H176" s="91"/>
      <c r="I176" s="84"/>
      <c r="J176" s="84"/>
      <c r="K176" s="84"/>
      <c r="L176" s="84"/>
      <c r="M176" s="91"/>
      <c r="N176" s="91"/>
      <c r="O176" s="91"/>
      <c r="P176" s="91"/>
    </row>
    <row r="177" spans="2:16" x14ac:dyDescent="0.4">
      <c r="B177" s="81">
        <v>176</v>
      </c>
      <c r="G177" s="91"/>
      <c r="H177" s="91"/>
      <c r="I177" s="84"/>
      <c r="J177" s="84"/>
      <c r="K177" s="84"/>
      <c r="L177" s="84"/>
      <c r="M177" s="91"/>
      <c r="N177" s="91"/>
      <c r="O177" s="91"/>
      <c r="P177" s="91"/>
    </row>
    <row r="178" spans="2:16" x14ac:dyDescent="0.4">
      <c r="B178" s="81">
        <v>177</v>
      </c>
      <c r="G178" s="91"/>
      <c r="H178" s="91"/>
      <c r="I178" s="84"/>
      <c r="J178" s="84"/>
      <c r="K178" s="84"/>
      <c r="L178" s="84"/>
      <c r="M178" s="91"/>
      <c r="N178" s="91"/>
      <c r="O178" s="91"/>
      <c r="P178" s="91"/>
    </row>
    <row r="179" spans="2:16" x14ac:dyDescent="0.4">
      <c r="B179" s="81">
        <v>178</v>
      </c>
      <c r="G179" s="91"/>
      <c r="H179" s="91"/>
      <c r="I179" s="84"/>
      <c r="J179" s="84"/>
      <c r="K179" s="84"/>
      <c r="L179" s="84"/>
      <c r="M179" s="91"/>
      <c r="N179" s="91"/>
      <c r="O179" s="91"/>
      <c r="P179" s="91"/>
    </row>
    <row r="180" spans="2:16" x14ac:dyDescent="0.4">
      <c r="B180" s="81">
        <v>179</v>
      </c>
      <c r="G180" s="91"/>
      <c r="H180" s="91"/>
      <c r="I180" s="84"/>
      <c r="J180" s="84"/>
      <c r="K180" s="84"/>
      <c r="L180" s="84"/>
      <c r="M180" s="91"/>
      <c r="N180" s="91"/>
      <c r="O180" s="91"/>
      <c r="P180" s="91"/>
    </row>
    <row r="181" spans="2:16" x14ac:dyDescent="0.4">
      <c r="B181" s="81">
        <v>180</v>
      </c>
      <c r="G181" s="91"/>
      <c r="H181" s="91"/>
      <c r="I181" s="84"/>
      <c r="J181" s="84"/>
      <c r="K181" s="84"/>
      <c r="L181" s="84"/>
      <c r="M181" s="91"/>
      <c r="N181" s="91"/>
      <c r="O181" s="91"/>
      <c r="P181" s="91"/>
    </row>
    <row r="182" spans="2:16" x14ac:dyDescent="0.4">
      <c r="B182" s="81">
        <v>181</v>
      </c>
      <c r="G182" s="91"/>
      <c r="H182" s="91"/>
      <c r="I182" s="84"/>
      <c r="J182" s="84"/>
      <c r="K182" s="84"/>
      <c r="L182" s="84"/>
      <c r="M182" s="91"/>
      <c r="N182" s="91"/>
      <c r="O182" s="91"/>
      <c r="P182" s="91"/>
    </row>
    <row r="183" spans="2:16" x14ac:dyDescent="0.4">
      <c r="B183" s="81">
        <v>182</v>
      </c>
      <c r="G183" s="91"/>
      <c r="H183" s="91"/>
      <c r="I183" s="84"/>
      <c r="J183" s="84"/>
      <c r="K183" s="84"/>
      <c r="L183" s="84"/>
      <c r="M183" s="91"/>
      <c r="N183" s="91"/>
      <c r="O183" s="91"/>
      <c r="P183" s="91"/>
    </row>
    <row r="184" spans="2:16" x14ac:dyDescent="0.4">
      <c r="B184" s="81">
        <v>183</v>
      </c>
      <c r="G184" s="91"/>
      <c r="H184" s="91"/>
      <c r="I184" s="84"/>
      <c r="J184" s="84"/>
      <c r="K184" s="84"/>
      <c r="L184" s="84"/>
      <c r="M184" s="91"/>
      <c r="N184" s="91"/>
      <c r="O184" s="91"/>
      <c r="P184" s="91"/>
    </row>
    <row r="185" spans="2:16" x14ac:dyDescent="0.4">
      <c r="B185" s="81">
        <v>184</v>
      </c>
      <c r="G185" s="91"/>
      <c r="H185" s="91"/>
      <c r="I185" s="84"/>
      <c r="J185" s="84"/>
      <c r="K185" s="84"/>
      <c r="L185" s="84"/>
      <c r="M185" s="91"/>
      <c r="N185" s="91"/>
      <c r="O185" s="91"/>
      <c r="P185" s="91"/>
    </row>
    <row r="186" spans="2:16" x14ac:dyDescent="0.4">
      <c r="B186" s="81">
        <v>185</v>
      </c>
      <c r="G186" s="91"/>
      <c r="H186" s="91"/>
      <c r="I186" s="84"/>
      <c r="J186" s="84"/>
      <c r="K186" s="84"/>
      <c r="L186" s="84"/>
      <c r="M186" s="91"/>
      <c r="N186" s="91"/>
      <c r="O186" s="91"/>
      <c r="P186" s="91"/>
    </row>
    <row r="187" spans="2:16" x14ac:dyDescent="0.4">
      <c r="B187" s="81">
        <v>186</v>
      </c>
      <c r="G187" s="91"/>
      <c r="H187" s="91"/>
      <c r="I187" s="84"/>
      <c r="J187" s="84"/>
      <c r="K187" s="84"/>
      <c r="L187" s="84"/>
      <c r="M187" s="91"/>
      <c r="N187" s="91"/>
      <c r="O187" s="91"/>
      <c r="P187" s="91"/>
    </row>
    <row r="188" spans="2:16" x14ac:dyDescent="0.4">
      <c r="B188" s="81">
        <v>187</v>
      </c>
      <c r="G188" s="91"/>
      <c r="H188" s="91"/>
      <c r="I188" s="84"/>
      <c r="J188" s="84"/>
      <c r="K188" s="84"/>
      <c r="L188" s="84"/>
      <c r="M188" s="91"/>
      <c r="N188" s="91"/>
      <c r="O188" s="91"/>
      <c r="P188" s="91"/>
    </row>
    <row r="189" spans="2:16" x14ac:dyDescent="0.4">
      <c r="B189" s="81">
        <v>188</v>
      </c>
      <c r="G189" s="91"/>
      <c r="H189" s="91"/>
      <c r="I189" s="84"/>
      <c r="J189" s="84"/>
      <c r="K189" s="84"/>
      <c r="L189" s="84"/>
      <c r="M189" s="91"/>
      <c r="N189" s="91"/>
      <c r="O189" s="91"/>
      <c r="P189" s="91"/>
    </row>
    <row r="190" spans="2:16" x14ac:dyDescent="0.4">
      <c r="B190" s="81">
        <v>189</v>
      </c>
      <c r="G190" s="91"/>
      <c r="H190" s="91"/>
      <c r="I190" s="84"/>
      <c r="J190" s="84"/>
      <c r="K190" s="84"/>
      <c r="L190" s="84"/>
      <c r="M190" s="91"/>
      <c r="N190" s="91"/>
      <c r="O190" s="91"/>
      <c r="P190" s="91"/>
    </row>
    <row r="191" spans="2:16" x14ac:dyDescent="0.4">
      <c r="B191" s="81">
        <v>190</v>
      </c>
      <c r="G191" s="91"/>
      <c r="H191" s="91"/>
      <c r="I191" s="84"/>
      <c r="J191" s="84"/>
      <c r="K191" s="84"/>
      <c r="L191" s="84"/>
      <c r="M191" s="91"/>
      <c r="N191" s="91"/>
      <c r="O191" s="91"/>
      <c r="P191" s="91"/>
    </row>
    <row r="192" spans="2:16" x14ac:dyDescent="0.4">
      <c r="B192" s="81">
        <v>191</v>
      </c>
      <c r="G192" s="91"/>
      <c r="H192" s="91"/>
      <c r="I192" s="84"/>
      <c r="J192" s="84"/>
      <c r="K192" s="84"/>
      <c r="L192" s="84"/>
      <c r="M192" s="91"/>
      <c r="N192" s="91"/>
      <c r="O192" s="91"/>
      <c r="P192" s="91"/>
    </row>
    <row r="193" spans="2:16" x14ac:dyDescent="0.4">
      <c r="B193" s="81">
        <v>192</v>
      </c>
      <c r="G193" s="91"/>
      <c r="H193" s="91"/>
      <c r="I193" s="84"/>
      <c r="J193" s="84"/>
      <c r="K193" s="84"/>
      <c r="L193" s="84"/>
      <c r="M193" s="91"/>
      <c r="N193" s="91"/>
      <c r="O193" s="91"/>
      <c r="P193" s="91"/>
    </row>
    <row r="194" spans="2:16" x14ac:dyDescent="0.4">
      <c r="B194" s="81">
        <v>193</v>
      </c>
      <c r="G194" s="91"/>
      <c r="H194" s="91"/>
      <c r="I194" s="84"/>
      <c r="J194" s="84"/>
      <c r="K194" s="84"/>
      <c r="L194" s="84"/>
      <c r="M194" s="91"/>
      <c r="N194" s="91"/>
      <c r="O194" s="91"/>
      <c r="P194" s="91"/>
    </row>
    <row r="195" spans="2:16" x14ac:dyDescent="0.4">
      <c r="B195" s="81">
        <v>194</v>
      </c>
      <c r="G195" s="91"/>
      <c r="H195" s="91"/>
      <c r="I195" s="84"/>
      <c r="J195" s="84"/>
      <c r="K195" s="84"/>
      <c r="L195" s="84"/>
      <c r="M195" s="91"/>
      <c r="N195" s="91"/>
      <c r="O195" s="91"/>
      <c r="P195" s="91"/>
    </row>
    <row r="196" spans="2:16" x14ac:dyDescent="0.4">
      <c r="B196" s="81">
        <v>195</v>
      </c>
      <c r="G196" s="91"/>
      <c r="H196" s="91"/>
      <c r="I196" s="84"/>
      <c r="J196" s="84"/>
      <c r="K196" s="84"/>
      <c r="L196" s="84"/>
      <c r="M196" s="91"/>
      <c r="N196" s="91"/>
      <c r="O196" s="91"/>
      <c r="P196" s="91"/>
    </row>
    <row r="197" spans="2:16" x14ac:dyDescent="0.4">
      <c r="B197" s="81">
        <v>196</v>
      </c>
      <c r="G197" s="91"/>
      <c r="H197" s="91"/>
      <c r="I197" s="84"/>
      <c r="J197" s="84"/>
      <c r="K197" s="84"/>
      <c r="L197" s="84"/>
      <c r="M197" s="91"/>
      <c r="N197" s="91"/>
      <c r="O197" s="91"/>
      <c r="P197" s="91"/>
    </row>
    <row r="198" spans="2:16" x14ac:dyDescent="0.4">
      <c r="B198" s="81">
        <v>197</v>
      </c>
      <c r="G198" s="91"/>
      <c r="H198" s="91"/>
      <c r="I198" s="84"/>
      <c r="J198" s="84"/>
      <c r="K198" s="84"/>
      <c r="L198" s="84"/>
      <c r="M198" s="91"/>
      <c r="N198" s="91"/>
      <c r="O198" s="91"/>
      <c r="P198" s="91"/>
    </row>
    <row r="199" spans="2:16" x14ac:dyDescent="0.4">
      <c r="B199" s="81">
        <v>198</v>
      </c>
      <c r="G199" s="91"/>
      <c r="H199" s="91"/>
      <c r="I199" s="84"/>
      <c r="J199" s="84"/>
      <c r="K199" s="84"/>
      <c r="L199" s="84"/>
      <c r="M199" s="91"/>
      <c r="N199" s="91"/>
      <c r="O199" s="91"/>
      <c r="P199" s="91"/>
    </row>
    <row r="200" spans="2:16" x14ac:dyDescent="0.4">
      <c r="B200" s="81">
        <v>199</v>
      </c>
      <c r="G200" s="91"/>
      <c r="H200" s="91"/>
      <c r="I200" s="84"/>
      <c r="J200" s="84"/>
      <c r="K200" s="84"/>
      <c r="L200" s="84"/>
      <c r="M200" s="91"/>
      <c r="N200" s="91"/>
      <c r="O200" s="91"/>
      <c r="P200" s="91"/>
    </row>
    <row r="201" spans="2:16" x14ac:dyDescent="0.4">
      <c r="B201" s="81">
        <v>200</v>
      </c>
      <c r="G201" s="91"/>
      <c r="H201" s="91"/>
      <c r="I201" s="84"/>
      <c r="J201" s="84"/>
      <c r="K201" s="84"/>
      <c r="L201" s="84"/>
      <c r="M201" s="91"/>
      <c r="N201" s="91"/>
      <c r="O201" s="91"/>
      <c r="P201" s="91"/>
    </row>
    <row r="202" spans="2:16" x14ac:dyDescent="0.4">
      <c r="B202" s="81">
        <v>201</v>
      </c>
      <c r="G202" s="91"/>
      <c r="H202" s="91"/>
      <c r="I202" s="84"/>
      <c r="J202" s="84"/>
      <c r="K202" s="84"/>
      <c r="L202" s="84"/>
      <c r="M202" s="91"/>
      <c r="N202" s="91"/>
      <c r="O202" s="91"/>
      <c r="P202" s="91"/>
    </row>
    <row r="203" spans="2:16" x14ac:dyDescent="0.4">
      <c r="B203" s="81">
        <v>202</v>
      </c>
      <c r="G203" s="91"/>
      <c r="H203" s="91"/>
      <c r="I203" s="84"/>
      <c r="J203" s="84"/>
      <c r="K203" s="84"/>
      <c r="L203" s="84"/>
      <c r="M203" s="91"/>
      <c r="N203" s="91"/>
      <c r="O203" s="91"/>
      <c r="P203" s="91"/>
    </row>
    <row r="204" spans="2:16" x14ac:dyDescent="0.4">
      <c r="B204" s="81">
        <v>203</v>
      </c>
      <c r="G204" s="91"/>
      <c r="H204" s="91"/>
      <c r="I204" s="84"/>
      <c r="J204" s="84"/>
      <c r="K204" s="84"/>
      <c r="L204" s="84"/>
      <c r="M204" s="91"/>
      <c r="N204" s="91"/>
      <c r="O204" s="91"/>
      <c r="P204" s="91"/>
    </row>
    <row r="205" spans="2:16" x14ac:dyDescent="0.4">
      <c r="B205" s="81">
        <v>204</v>
      </c>
      <c r="G205" s="91"/>
      <c r="H205" s="91"/>
      <c r="I205" s="84"/>
      <c r="J205" s="84"/>
      <c r="K205" s="84"/>
      <c r="L205" s="84"/>
      <c r="M205" s="91"/>
      <c r="N205" s="91"/>
      <c r="O205" s="91"/>
      <c r="P205" s="91"/>
    </row>
    <row r="206" spans="2:16" x14ac:dyDescent="0.4">
      <c r="B206" s="81">
        <v>205</v>
      </c>
      <c r="G206" s="91"/>
      <c r="H206" s="91"/>
      <c r="I206" s="84"/>
      <c r="J206" s="84"/>
      <c r="K206" s="84"/>
      <c r="L206" s="84"/>
      <c r="M206" s="91"/>
      <c r="N206" s="91"/>
      <c r="O206" s="91"/>
      <c r="P206" s="91"/>
    </row>
    <row r="207" spans="2:16" x14ac:dyDescent="0.4">
      <c r="B207" s="81">
        <v>206</v>
      </c>
      <c r="G207" s="91"/>
      <c r="H207" s="91"/>
      <c r="I207" s="84"/>
      <c r="J207" s="84"/>
      <c r="K207" s="84"/>
      <c r="L207" s="84"/>
      <c r="M207" s="91"/>
      <c r="N207" s="91"/>
      <c r="O207" s="91"/>
      <c r="P207" s="91"/>
    </row>
    <row r="208" spans="2:16" x14ac:dyDescent="0.4">
      <c r="B208" s="81">
        <v>207</v>
      </c>
      <c r="G208" s="91"/>
      <c r="H208" s="91"/>
      <c r="I208" s="84"/>
      <c r="J208" s="84"/>
      <c r="K208" s="84"/>
      <c r="L208" s="84"/>
      <c r="M208" s="91"/>
      <c r="N208" s="91"/>
      <c r="O208" s="91"/>
      <c r="P208" s="91"/>
    </row>
    <row r="209" spans="2:16" x14ac:dyDescent="0.4">
      <c r="B209" s="81">
        <v>208</v>
      </c>
      <c r="G209" s="91"/>
      <c r="H209" s="91"/>
      <c r="I209" s="84"/>
      <c r="J209" s="84"/>
      <c r="K209" s="84"/>
      <c r="L209" s="84"/>
      <c r="M209" s="91"/>
      <c r="N209" s="91"/>
      <c r="O209" s="91"/>
      <c r="P209" s="91"/>
    </row>
    <row r="210" spans="2:16" x14ac:dyDescent="0.4">
      <c r="B210" s="81">
        <v>209</v>
      </c>
      <c r="G210" s="91"/>
      <c r="H210" s="91"/>
      <c r="I210" s="84"/>
      <c r="J210" s="84"/>
      <c r="K210" s="84"/>
      <c r="L210" s="84"/>
      <c r="M210" s="91"/>
      <c r="N210" s="91"/>
      <c r="O210" s="91"/>
      <c r="P210" s="91"/>
    </row>
    <row r="211" spans="2:16" x14ac:dyDescent="0.4">
      <c r="B211" s="81">
        <v>210</v>
      </c>
      <c r="G211" s="91"/>
      <c r="H211" s="91"/>
      <c r="I211" s="84"/>
      <c r="J211" s="84"/>
      <c r="K211" s="84"/>
      <c r="L211" s="84"/>
      <c r="M211" s="91"/>
      <c r="N211" s="91"/>
      <c r="O211" s="91"/>
      <c r="P211" s="91"/>
    </row>
    <row r="212" spans="2:16" x14ac:dyDescent="0.4">
      <c r="B212" s="81">
        <v>211</v>
      </c>
      <c r="G212" s="91"/>
      <c r="H212" s="91"/>
      <c r="I212" s="84"/>
      <c r="J212" s="84"/>
      <c r="K212" s="84"/>
      <c r="L212" s="84"/>
      <c r="M212" s="91"/>
      <c r="N212" s="91"/>
      <c r="O212" s="91"/>
      <c r="P212" s="91"/>
    </row>
    <row r="213" spans="2:16" x14ac:dyDescent="0.4">
      <c r="B213" s="81">
        <v>212</v>
      </c>
      <c r="G213" s="91"/>
      <c r="H213" s="91"/>
      <c r="I213" s="84"/>
      <c r="J213" s="84"/>
      <c r="K213" s="84"/>
      <c r="L213" s="84"/>
      <c r="M213" s="91"/>
      <c r="N213" s="91"/>
      <c r="O213" s="91"/>
      <c r="P213" s="91"/>
    </row>
    <row r="214" spans="2:16" x14ac:dyDescent="0.4">
      <c r="B214" s="81">
        <v>213</v>
      </c>
      <c r="G214" s="91"/>
      <c r="H214" s="91"/>
      <c r="I214" s="84"/>
      <c r="J214" s="84"/>
      <c r="K214" s="84"/>
      <c r="L214" s="84"/>
      <c r="M214" s="91"/>
      <c r="N214" s="91"/>
      <c r="O214" s="91"/>
      <c r="P214" s="91"/>
    </row>
    <row r="215" spans="2:16" x14ac:dyDescent="0.4">
      <c r="B215" s="81">
        <v>214</v>
      </c>
      <c r="G215" s="91"/>
      <c r="H215" s="91"/>
      <c r="I215" s="84"/>
      <c r="J215" s="84"/>
      <c r="K215" s="84"/>
      <c r="L215" s="84"/>
      <c r="M215" s="91"/>
      <c r="N215" s="91"/>
      <c r="O215" s="91"/>
      <c r="P215" s="91"/>
    </row>
    <row r="216" spans="2:16" x14ac:dyDescent="0.4">
      <c r="B216" s="81">
        <v>215</v>
      </c>
      <c r="G216" s="91"/>
      <c r="H216" s="91"/>
      <c r="I216" s="84"/>
      <c r="J216" s="84"/>
      <c r="K216" s="84"/>
      <c r="L216" s="84"/>
      <c r="M216" s="91"/>
      <c r="N216" s="91"/>
      <c r="O216" s="91"/>
      <c r="P216" s="91"/>
    </row>
    <row r="217" spans="2:16" x14ac:dyDescent="0.4">
      <c r="B217" s="81">
        <v>216</v>
      </c>
      <c r="G217" s="91"/>
      <c r="H217" s="91"/>
      <c r="I217" s="84"/>
      <c r="J217" s="84"/>
      <c r="K217" s="84"/>
      <c r="L217" s="84"/>
      <c r="M217" s="91"/>
      <c r="N217" s="91"/>
      <c r="O217" s="91"/>
      <c r="P217" s="91"/>
    </row>
    <row r="218" spans="2:16" x14ac:dyDescent="0.4">
      <c r="B218" s="81">
        <v>217</v>
      </c>
      <c r="G218" s="91"/>
      <c r="H218" s="91"/>
      <c r="I218" s="84"/>
      <c r="J218" s="84"/>
      <c r="K218" s="84"/>
      <c r="L218" s="84"/>
      <c r="M218" s="91"/>
      <c r="N218" s="91"/>
      <c r="O218" s="91"/>
      <c r="P218" s="91"/>
    </row>
    <row r="219" spans="2:16" x14ac:dyDescent="0.4">
      <c r="B219" s="81">
        <v>218</v>
      </c>
      <c r="G219" s="91"/>
      <c r="H219" s="91"/>
      <c r="I219" s="84"/>
      <c r="J219" s="84"/>
      <c r="K219" s="84"/>
      <c r="L219" s="84"/>
      <c r="M219" s="91"/>
      <c r="N219" s="91"/>
      <c r="O219" s="91"/>
      <c r="P219" s="91"/>
    </row>
    <row r="220" spans="2:16" x14ac:dyDescent="0.4">
      <c r="B220" s="81">
        <v>219</v>
      </c>
      <c r="G220" s="91"/>
      <c r="H220" s="91"/>
      <c r="I220" s="84"/>
      <c r="J220" s="84"/>
      <c r="K220" s="84"/>
      <c r="L220" s="84"/>
      <c r="M220" s="91"/>
      <c r="N220" s="91"/>
      <c r="O220" s="91"/>
      <c r="P220" s="91"/>
    </row>
    <row r="221" spans="2:16" x14ac:dyDescent="0.4">
      <c r="B221" s="81">
        <v>220</v>
      </c>
      <c r="G221" s="91"/>
      <c r="H221" s="91"/>
      <c r="I221" s="84"/>
      <c r="J221" s="84"/>
      <c r="K221" s="84"/>
      <c r="L221" s="84"/>
      <c r="M221" s="91"/>
      <c r="N221" s="91"/>
      <c r="O221" s="91"/>
      <c r="P221" s="91"/>
    </row>
    <row r="222" spans="2:16" x14ac:dyDescent="0.4">
      <c r="B222" s="81">
        <v>221</v>
      </c>
      <c r="G222" s="91"/>
      <c r="H222" s="91"/>
      <c r="I222" s="84"/>
      <c r="J222" s="84"/>
      <c r="K222" s="84"/>
      <c r="L222" s="84"/>
      <c r="M222" s="91"/>
      <c r="N222" s="91"/>
      <c r="O222" s="91"/>
      <c r="P222" s="91"/>
    </row>
    <row r="223" spans="2:16" x14ac:dyDescent="0.4">
      <c r="B223" s="81">
        <v>222</v>
      </c>
      <c r="G223" s="91"/>
      <c r="H223" s="91"/>
      <c r="I223" s="84"/>
      <c r="J223" s="84"/>
      <c r="K223" s="84"/>
      <c r="L223" s="84"/>
      <c r="M223" s="91"/>
      <c r="N223" s="91"/>
      <c r="O223" s="91"/>
      <c r="P223" s="91"/>
    </row>
    <row r="224" spans="2:16" x14ac:dyDescent="0.4">
      <c r="B224" s="81">
        <v>223</v>
      </c>
      <c r="G224" s="91"/>
      <c r="H224" s="91"/>
      <c r="I224" s="84"/>
      <c r="J224" s="84"/>
      <c r="K224" s="84"/>
      <c r="L224" s="84"/>
      <c r="M224" s="91"/>
      <c r="N224" s="91"/>
      <c r="O224" s="91"/>
      <c r="P224" s="91"/>
    </row>
    <row r="225" spans="2:16" x14ac:dyDescent="0.4">
      <c r="B225" s="81">
        <v>224</v>
      </c>
      <c r="G225" s="91"/>
      <c r="H225" s="91"/>
      <c r="I225" s="84"/>
      <c r="J225" s="84"/>
      <c r="K225" s="84"/>
      <c r="L225" s="84"/>
      <c r="M225" s="91"/>
      <c r="N225" s="91"/>
      <c r="O225" s="91"/>
      <c r="P225" s="91"/>
    </row>
    <row r="226" spans="2:16" x14ac:dyDescent="0.4">
      <c r="B226" s="81">
        <v>225</v>
      </c>
      <c r="G226" s="91"/>
      <c r="H226" s="91"/>
      <c r="I226" s="84"/>
      <c r="J226" s="84"/>
      <c r="K226" s="84"/>
      <c r="L226" s="84"/>
      <c r="M226" s="91"/>
      <c r="N226" s="91"/>
      <c r="O226" s="91"/>
      <c r="P226" s="91"/>
    </row>
    <row r="227" spans="2:16" x14ac:dyDescent="0.4">
      <c r="B227" s="81">
        <v>226</v>
      </c>
      <c r="G227" s="91"/>
      <c r="H227" s="91"/>
      <c r="I227" s="84"/>
      <c r="J227" s="84"/>
      <c r="K227" s="84"/>
      <c r="L227" s="84"/>
      <c r="M227" s="91"/>
      <c r="N227" s="91"/>
      <c r="O227" s="91"/>
      <c r="P227" s="91"/>
    </row>
    <row r="228" spans="2:16" x14ac:dyDescent="0.4">
      <c r="B228" s="81">
        <v>227</v>
      </c>
      <c r="G228" s="91"/>
      <c r="H228" s="91"/>
      <c r="I228" s="84"/>
      <c r="J228" s="84"/>
      <c r="K228" s="84"/>
      <c r="L228" s="84"/>
      <c r="M228" s="91"/>
      <c r="N228" s="91"/>
      <c r="O228" s="91"/>
      <c r="P228" s="91"/>
    </row>
    <row r="229" spans="2:16" x14ac:dyDescent="0.4">
      <c r="B229" s="81">
        <v>228</v>
      </c>
      <c r="G229" s="91"/>
      <c r="H229" s="91"/>
      <c r="I229" s="84"/>
      <c r="J229" s="84"/>
      <c r="K229" s="84"/>
      <c r="L229" s="84"/>
      <c r="M229" s="91"/>
      <c r="N229" s="91"/>
      <c r="O229" s="91"/>
      <c r="P229" s="91"/>
    </row>
    <row r="230" spans="2:16" x14ac:dyDescent="0.4">
      <c r="B230" s="81">
        <v>229</v>
      </c>
      <c r="G230" s="91"/>
      <c r="H230" s="91"/>
      <c r="I230" s="84"/>
      <c r="J230" s="84"/>
      <c r="K230" s="84"/>
      <c r="L230" s="84"/>
      <c r="M230" s="91"/>
      <c r="N230" s="91"/>
      <c r="O230" s="91"/>
      <c r="P230" s="91"/>
    </row>
    <row r="231" spans="2:16" x14ac:dyDescent="0.4">
      <c r="B231" s="81">
        <v>230</v>
      </c>
      <c r="G231" s="91"/>
      <c r="H231" s="91"/>
      <c r="I231" s="84"/>
      <c r="J231" s="84"/>
      <c r="K231" s="84"/>
      <c r="L231" s="84"/>
      <c r="M231" s="91"/>
      <c r="N231" s="91"/>
      <c r="O231" s="91"/>
      <c r="P231" s="91"/>
    </row>
    <row r="232" spans="2:16" x14ac:dyDescent="0.4">
      <c r="B232" s="81">
        <v>231</v>
      </c>
      <c r="G232" s="91"/>
      <c r="H232" s="91"/>
      <c r="I232" s="84"/>
      <c r="J232" s="84"/>
      <c r="K232" s="84"/>
      <c r="L232" s="84"/>
      <c r="M232" s="91"/>
      <c r="N232" s="91"/>
      <c r="O232" s="91"/>
      <c r="P232" s="91"/>
    </row>
    <row r="233" spans="2:16" x14ac:dyDescent="0.4">
      <c r="B233" s="81">
        <v>232</v>
      </c>
      <c r="G233" s="91"/>
      <c r="H233" s="91"/>
      <c r="I233" s="84"/>
      <c r="J233" s="84"/>
      <c r="K233" s="84"/>
      <c r="L233" s="84"/>
      <c r="M233" s="91"/>
      <c r="N233" s="91"/>
      <c r="O233" s="91"/>
      <c r="P233" s="91"/>
    </row>
    <row r="234" spans="2:16" x14ac:dyDescent="0.4">
      <c r="B234" s="81">
        <v>233</v>
      </c>
      <c r="G234" s="91"/>
      <c r="H234" s="91"/>
      <c r="I234" s="84"/>
      <c r="J234" s="84"/>
      <c r="K234" s="84"/>
      <c r="L234" s="84"/>
      <c r="M234" s="91"/>
      <c r="N234" s="91"/>
      <c r="O234" s="91"/>
      <c r="P234" s="91"/>
    </row>
    <row r="235" spans="2:16" x14ac:dyDescent="0.4">
      <c r="B235" s="81">
        <v>234</v>
      </c>
      <c r="G235" s="91"/>
      <c r="H235" s="91"/>
      <c r="I235" s="84"/>
      <c r="J235" s="84"/>
      <c r="K235" s="84"/>
      <c r="L235" s="84"/>
      <c r="M235" s="91"/>
      <c r="N235" s="91"/>
      <c r="O235" s="91"/>
      <c r="P235" s="91"/>
    </row>
    <row r="236" spans="2:16" x14ac:dyDescent="0.4">
      <c r="B236" s="81">
        <v>235</v>
      </c>
      <c r="G236" s="91"/>
      <c r="H236" s="91"/>
      <c r="I236" s="84"/>
      <c r="J236" s="84"/>
      <c r="K236" s="84"/>
      <c r="L236" s="84"/>
      <c r="M236" s="91"/>
      <c r="N236" s="91"/>
      <c r="O236" s="91"/>
      <c r="P236" s="91"/>
    </row>
    <row r="237" spans="2:16" x14ac:dyDescent="0.4">
      <c r="B237" s="81">
        <v>236</v>
      </c>
      <c r="G237" s="91"/>
      <c r="H237" s="91"/>
      <c r="I237" s="84"/>
      <c r="J237" s="84"/>
      <c r="K237" s="84"/>
      <c r="L237" s="84"/>
      <c r="M237" s="91"/>
      <c r="N237" s="91"/>
      <c r="O237" s="91"/>
      <c r="P237" s="91"/>
    </row>
    <row r="238" spans="2:16" x14ac:dyDescent="0.4">
      <c r="B238" s="81">
        <v>237</v>
      </c>
      <c r="G238" s="91"/>
      <c r="H238" s="91"/>
      <c r="I238" s="84"/>
      <c r="J238" s="84"/>
      <c r="K238" s="84"/>
      <c r="L238" s="84"/>
      <c r="M238" s="91"/>
      <c r="N238" s="91"/>
      <c r="O238" s="91"/>
      <c r="P238" s="91"/>
    </row>
    <row r="239" spans="2:16" x14ac:dyDescent="0.4">
      <c r="B239" s="81">
        <v>238</v>
      </c>
      <c r="G239" s="91"/>
      <c r="H239" s="91"/>
      <c r="I239" s="84"/>
      <c r="J239" s="84"/>
      <c r="K239" s="84"/>
      <c r="L239" s="84"/>
      <c r="M239" s="91"/>
      <c r="N239" s="91"/>
      <c r="O239" s="91"/>
      <c r="P239" s="91"/>
    </row>
    <row r="240" spans="2:16" x14ac:dyDescent="0.4">
      <c r="B240" s="81">
        <v>239</v>
      </c>
      <c r="G240" s="91"/>
      <c r="H240" s="91"/>
      <c r="I240" s="84"/>
      <c r="J240" s="84"/>
      <c r="K240" s="84"/>
      <c r="L240" s="84"/>
      <c r="M240" s="91"/>
      <c r="N240" s="91"/>
      <c r="O240" s="91"/>
      <c r="P240" s="91"/>
    </row>
    <row r="241" spans="2:16" x14ac:dyDescent="0.4">
      <c r="B241" s="81">
        <v>240</v>
      </c>
      <c r="G241" s="91"/>
      <c r="H241" s="91"/>
      <c r="I241" s="84"/>
      <c r="J241" s="84"/>
      <c r="K241" s="84"/>
      <c r="L241" s="84"/>
      <c r="M241" s="91"/>
      <c r="N241" s="91"/>
      <c r="O241" s="91"/>
      <c r="P241" s="91"/>
    </row>
    <row r="242" spans="2:16" x14ac:dyDescent="0.4">
      <c r="B242" s="81">
        <v>241</v>
      </c>
      <c r="G242" s="91"/>
      <c r="H242" s="91"/>
      <c r="I242" s="84"/>
      <c r="J242" s="84"/>
      <c r="K242" s="84"/>
      <c r="L242" s="84"/>
      <c r="M242" s="91"/>
      <c r="N242" s="91"/>
      <c r="O242" s="91"/>
      <c r="P242" s="91"/>
    </row>
    <row r="243" spans="2:16" x14ac:dyDescent="0.4">
      <c r="B243" s="81">
        <v>242</v>
      </c>
      <c r="G243" s="91"/>
      <c r="H243" s="91"/>
      <c r="I243" s="84"/>
      <c r="J243" s="84"/>
      <c r="K243" s="84"/>
      <c r="L243" s="84"/>
      <c r="M243" s="91"/>
      <c r="N243" s="91"/>
      <c r="O243" s="91"/>
      <c r="P243" s="91"/>
    </row>
    <row r="244" spans="2:16" x14ac:dyDescent="0.4">
      <c r="B244" s="81">
        <v>243</v>
      </c>
      <c r="G244" s="91"/>
      <c r="H244" s="91"/>
      <c r="I244" s="84"/>
      <c r="J244" s="84"/>
      <c r="K244" s="84"/>
      <c r="L244" s="84"/>
      <c r="M244" s="91"/>
      <c r="N244" s="91"/>
      <c r="O244" s="91"/>
      <c r="P244" s="91"/>
    </row>
    <row r="245" spans="2:16" x14ac:dyDescent="0.4">
      <c r="B245" s="81">
        <v>244</v>
      </c>
      <c r="G245" s="91"/>
      <c r="H245" s="91"/>
      <c r="I245" s="84"/>
      <c r="J245" s="84"/>
      <c r="K245" s="84"/>
      <c r="L245" s="84"/>
      <c r="M245" s="91"/>
      <c r="N245" s="91"/>
      <c r="O245" s="91"/>
      <c r="P245" s="91"/>
    </row>
    <row r="246" spans="2:16" x14ac:dyDescent="0.4">
      <c r="B246" s="81">
        <v>245</v>
      </c>
      <c r="G246" s="91"/>
      <c r="H246" s="91"/>
      <c r="I246" s="84"/>
      <c r="J246" s="84"/>
      <c r="K246" s="84"/>
      <c r="L246" s="84"/>
      <c r="M246" s="91"/>
      <c r="N246" s="91"/>
      <c r="O246" s="91"/>
      <c r="P246" s="91"/>
    </row>
    <row r="247" spans="2:16" x14ac:dyDescent="0.4">
      <c r="B247" s="81">
        <v>246</v>
      </c>
      <c r="G247" s="91"/>
      <c r="H247" s="91"/>
      <c r="I247" s="84"/>
      <c r="J247" s="84"/>
      <c r="K247" s="84"/>
      <c r="L247" s="84"/>
      <c r="M247" s="91"/>
      <c r="N247" s="91"/>
      <c r="O247" s="91"/>
      <c r="P247" s="91"/>
    </row>
    <row r="248" spans="2:16" x14ac:dyDescent="0.4">
      <c r="B248" s="81">
        <v>247</v>
      </c>
      <c r="G248" s="91"/>
      <c r="H248" s="91"/>
      <c r="I248" s="84"/>
      <c r="J248" s="84"/>
      <c r="K248" s="84"/>
      <c r="L248" s="84"/>
      <c r="M248" s="91"/>
      <c r="N248" s="91"/>
      <c r="O248" s="91"/>
      <c r="P248" s="91"/>
    </row>
    <row r="249" spans="2:16" x14ac:dyDescent="0.4">
      <c r="B249" s="81">
        <v>248</v>
      </c>
      <c r="G249" s="91"/>
      <c r="H249" s="91"/>
      <c r="I249" s="84"/>
      <c r="J249" s="84"/>
      <c r="K249" s="84"/>
      <c r="L249" s="84"/>
      <c r="M249" s="91"/>
      <c r="N249" s="91"/>
      <c r="O249" s="91"/>
      <c r="P249" s="91"/>
    </row>
    <row r="250" spans="2:16" x14ac:dyDescent="0.4">
      <c r="B250" s="81">
        <v>249</v>
      </c>
      <c r="G250" s="91"/>
      <c r="H250" s="91"/>
      <c r="I250" s="84"/>
      <c r="J250" s="84"/>
      <c r="K250" s="84"/>
      <c r="L250" s="84"/>
      <c r="M250" s="91"/>
      <c r="N250" s="91"/>
      <c r="O250" s="91"/>
      <c r="P250" s="91"/>
    </row>
    <row r="251" spans="2:16" x14ac:dyDescent="0.4">
      <c r="B251" s="81">
        <v>250</v>
      </c>
      <c r="G251" s="91"/>
      <c r="H251" s="91"/>
      <c r="I251" s="84"/>
      <c r="J251" s="84"/>
      <c r="K251" s="84"/>
      <c r="L251" s="84"/>
      <c r="M251" s="91"/>
      <c r="N251" s="91"/>
      <c r="O251" s="91"/>
      <c r="P251" s="91"/>
    </row>
    <row r="252" spans="2:16" x14ac:dyDescent="0.4">
      <c r="B252" s="81">
        <v>251</v>
      </c>
      <c r="G252" s="91"/>
      <c r="H252" s="91"/>
      <c r="I252" s="84"/>
      <c r="J252" s="84"/>
      <c r="K252" s="84"/>
      <c r="L252" s="84"/>
      <c r="M252" s="91"/>
      <c r="N252" s="91"/>
      <c r="O252" s="91"/>
      <c r="P252" s="91"/>
    </row>
    <row r="253" spans="2:16" x14ac:dyDescent="0.4">
      <c r="B253" s="81">
        <v>252</v>
      </c>
      <c r="G253" s="91"/>
      <c r="H253" s="91"/>
      <c r="I253" s="84"/>
      <c r="J253" s="84"/>
      <c r="K253" s="84"/>
      <c r="L253" s="84"/>
      <c r="M253" s="91"/>
      <c r="N253" s="91"/>
      <c r="O253" s="91"/>
      <c r="P253" s="91"/>
    </row>
    <row r="254" spans="2:16" x14ac:dyDescent="0.4">
      <c r="B254" s="81">
        <v>253</v>
      </c>
      <c r="G254" s="91"/>
      <c r="H254" s="91"/>
      <c r="I254" s="84"/>
      <c r="J254" s="84"/>
      <c r="K254" s="84"/>
      <c r="L254" s="84"/>
      <c r="M254" s="91"/>
      <c r="N254" s="91"/>
      <c r="O254" s="91"/>
      <c r="P254" s="91"/>
    </row>
    <row r="255" spans="2:16" x14ac:dyDescent="0.4">
      <c r="B255" s="81">
        <v>254</v>
      </c>
      <c r="G255" s="91"/>
      <c r="H255" s="91"/>
      <c r="I255" s="84"/>
      <c r="J255" s="84"/>
      <c r="K255" s="84"/>
      <c r="L255" s="84"/>
      <c r="M255" s="91"/>
      <c r="N255" s="91"/>
      <c r="O255" s="91"/>
      <c r="P255" s="91"/>
    </row>
    <row r="256" spans="2:16" x14ac:dyDescent="0.4">
      <c r="B256" s="81">
        <v>255</v>
      </c>
      <c r="G256" s="91"/>
      <c r="H256" s="91"/>
      <c r="I256" s="84"/>
      <c r="J256" s="84"/>
      <c r="K256" s="84"/>
      <c r="L256" s="84"/>
      <c r="M256" s="91"/>
      <c r="N256" s="91"/>
      <c r="O256" s="91"/>
      <c r="P256" s="91"/>
    </row>
    <row r="257" spans="2:16" x14ac:dyDescent="0.4">
      <c r="B257" s="81">
        <v>256</v>
      </c>
      <c r="G257" s="91"/>
      <c r="H257" s="91"/>
      <c r="I257" s="84"/>
      <c r="J257" s="84"/>
      <c r="K257" s="84"/>
      <c r="L257" s="84"/>
      <c r="M257" s="91"/>
      <c r="N257" s="91"/>
      <c r="O257" s="91"/>
      <c r="P257" s="91"/>
    </row>
    <row r="258" spans="2:16" x14ac:dyDescent="0.4">
      <c r="B258" s="81">
        <v>257</v>
      </c>
      <c r="G258" s="91"/>
      <c r="H258" s="91"/>
      <c r="I258" s="84"/>
      <c r="J258" s="84"/>
      <c r="K258" s="84"/>
      <c r="L258" s="84"/>
      <c r="M258" s="91"/>
      <c r="N258" s="91"/>
      <c r="O258" s="91"/>
      <c r="P258" s="91"/>
    </row>
    <row r="259" spans="2:16" x14ac:dyDescent="0.4">
      <c r="B259" s="81">
        <v>258</v>
      </c>
      <c r="G259" s="91"/>
      <c r="H259" s="91"/>
      <c r="I259" s="84"/>
      <c r="J259" s="84"/>
      <c r="K259" s="84"/>
      <c r="L259" s="84"/>
      <c r="M259" s="91"/>
      <c r="N259" s="91"/>
      <c r="O259" s="91"/>
      <c r="P259" s="91"/>
    </row>
    <row r="260" spans="2:16" x14ac:dyDescent="0.4">
      <c r="B260" s="81">
        <v>259</v>
      </c>
      <c r="G260" s="91"/>
      <c r="H260" s="91"/>
      <c r="I260" s="84"/>
      <c r="J260" s="84"/>
      <c r="K260" s="84"/>
      <c r="L260" s="84"/>
      <c r="M260" s="91"/>
      <c r="N260" s="91"/>
      <c r="O260" s="91"/>
      <c r="P260" s="91"/>
    </row>
    <row r="261" spans="2:16" x14ac:dyDescent="0.4">
      <c r="B261" s="81">
        <v>260</v>
      </c>
      <c r="G261" s="91"/>
      <c r="H261" s="91"/>
      <c r="I261" s="84"/>
      <c r="J261" s="84"/>
      <c r="K261" s="84"/>
      <c r="L261" s="84"/>
      <c r="M261" s="91"/>
      <c r="N261" s="91"/>
      <c r="O261" s="91"/>
      <c r="P261" s="91"/>
    </row>
    <row r="262" spans="2:16" x14ac:dyDescent="0.4">
      <c r="B262" s="81">
        <v>261</v>
      </c>
      <c r="G262" s="91"/>
      <c r="H262" s="91"/>
      <c r="I262" s="84"/>
      <c r="J262" s="84"/>
      <c r="K262" s="84"/>
      <c r="L262" s="84"/>
      <c r="M262" s="91"/>
      <c r="N262" s="91"/>
      <c r="O262" s="91"/>
      <c r="P262" s="91"/>
    </row>
    <row r="263" spans="2:16" x14ac:dyDescent="0.4">
      <c r="B263" s="81">
        <v>262</v>
      </c>
      <c r="G263" s="91"/>
      <c r="H263" s="91"/>
      <c r="I263" s="84"/>
      <c r="J263" s="84"/>
      <c r="K263" s="84"/>
      <c r="L263" s="84"/>
      <c r="M263" s="91"/>
      <c r="N263" s="91"/>
      <c r="O263" s="91"/>
      <c r="P263" s="91"/>
    </row>
    <row r="264" spans="2:16" x14ac:dyDescent="0.4">
      <c r="B264" s="81">
        <v>263</v>
      </c>
      <c r="G264" s="91"/>
      <c r="H264" s="91"/>
      <c r="I264" s="84"/>
      <c r="J264" s="84"/>
      <c r="K264" s="84"/>
      <c r="L264" s="84"/>
      <c r="M264" s="91"/>
      <c r="N264" s="91"/>
      <c r="O264" s="91"/>
      <c r="P264" s="91"/>
    </row>
    <row r="265" spans="2:16" x14ac:dyDescent="0.4">
      <c r="B265" s="81">
        <v>264</v>
      </c>
      <c r="G265" s="91"/>
      <c r="H265" s="91"/>
      <c r="I265" s="84"/>
      <c r="J265" s="84"/>
      <c r="K265" s="84"/>
      <c r="L265" s="84"/>
      <c r="M265" s="91"/>
      <c r="N265" s="91"/>
      <c r="O265" s="91"/>
      <c r="P265" s="91"/>
    </row>
    <row r="266" spans="2:16" x14ac:dyDescent="0.4">
      <c r="B266" s="81">
        <v>265</v>
      </c>
      <c r="G266" s="91"/>
      <c r="H266" s="91"/>
      <c r="I266" s="84"/>
      <c r="J266" s="84"/>
      <c r="K266" s="84"/>
      <c r="L266" s="84"/>
      <c r="M266" s="91"/>
      <c r="N266" s="91"/>
      <c r="O266" s="91"/>
      <c r="P266" s="91"/>
    </row>
    <row r="267" spans="2:16" x14ac:dyDescent="0.4">
      <c r="B267" s="81">
        <v>266</v>
      </c>
      <c r="G267" s="91"/>
      <c r="H267" s="91"/>
      <c r="I267" s="84"/>
      <c r="J267" s="84"/>
      <c r="K267" s="84"/>
      <c r="L267" s="84"/>
      <c r="M267" s="91"/>
      <c r="N267" s="91"/>
      <c r="O267" s="91"/>
      <c r="P267" s="91"/>
    </row>
    <row r="268" spans="2:16" x14ac:dyDescent="0.4">
      <c r="B268" s="81">
        <v>267</v>
      </c>
      <c r="G268" s="91"/>
      <c r="H268" s="91"/>
      <c r="I268" s="84"/>
      <c r="J268" s="84"/>
      <c r="K268" s="84"/>
      <c r="L268" s="84"/>
      <c r="M268" s="91"/>
      <c r="N268" s="91"/>
      <c r="O268" s="91"/>
      <c r="P268" s="91"/>
    </row>
    <row r="269" spans="2:16" x14ac:dyDescent="0.4">
      <c r="B269" s="81">
        <v>268</v>
      </c>
      <c r="G269" s="91"/>
      <c r="H269" s="91"/>
      <c r="I269" s="84"/>
      <c r="J269" s="84"/>
      <c r="K269" s="84"/>
      <c r="L269" s="84"/>
      <c r="M269" s="91"/>
      <c r="N269" s="91"/>
      <c r="O269" s="91"/>
      <c r="P269" s="91"/>
    </row>
    <row r="270" spans="2:16" x14ac:dyDescent="0.4">
      <c r="B270" s="81">
        <v>269</v>
      </c>
      <c r="G270" s="91"/>
      <c r="H270" s="91"/>
      <c r="I270" s="84"/>
      <c r="J270" s="84"/>
      <c r="K270" s="84"/>
      <c r="L270" s="84"/>
      <c r="M270" s="91"/>
      <c r="N270" s="91"/>
      <c r="O270" s="91"/>
      <c r="P270" s="91"/>
    </row>
    <row r="271" spans="2:16" x14ac:dyDescent="0.4">
      <c r="B271" s="81">
        <v>270</v>
      </c>
      <c r="G271" s="91"/>
      <c r="H271" s="91"/>
      <c r="I271" s="84"/>
      <c r="J271" s="84"/>
      <c r="K271" s="84"/>
      <c r="L271" s="84"/>
      <c r="M271" s="91"/>
      <c r="N271" s="91"/>
      <c r="O271" s="91"/>
      <c r="P271" s="91"/>
    </row>
    <row r="272" spans="2:16" x14ac:dyDescent="0.4">
      <c r="B272" s="81">
        <v>271</v>
      </c>
      <c r="G272" s="91"/>
      <c r="H272" s="91"/>
      <c r="I272" s="84"/>
      <c r="J272" s="84"/>
      <c r="K272" s="84"/>
      <c r="L272" s="84"/>
      <c r="M272" s="91"/>
      <c r="N272" s="91"/>
      <c r="O272" s="91"/>
      <c r="P272" s="91"/>
    </row>
    <row r="273" spans="2:16" x14ac:dyDescent="0.4">
      <c r="B273" s="81">
        <v>272</v>
      </c>
      <c r="G273" s="91"/>
      <c r="H273" s="91"/>
      <c r="I273" s="84"/>
      <c r="J273" s="84"/>
      <c r="K273" s="84"/>
      <c r="L273" s="84"/>
      <c r="M273" s="91"/>
      <c r="N273" s="91"/>
      <c r="O273" s="91"/>
      <c r="P273" s="91"/>
    </row>
    <row r="274" spans="2:16" x14ac:dyDescent="0.4">
      <c r="B274" s="81">
        <v>273</v>
      </c>
      <c r="G274" s="91"/>
      <c r="H274" s="91"/>
      <c r="I274" s="84"/>
      <c r="J274" s="84"/>
      <c r="K274" s="84"/>
      <c r="L274" s="84"/>
      <c r="M274" s="91"/>
      <c r="N274" s="91"/>
      <c r="O274" s="91"/>
      <c r="P274" s="91"/>
    </row>
    <row r="275" spans="2:16" x14ac:dyDescent="0.4">
      <c r="B275" s="81">
        <v>274</v>
      </c>
      <c r="G275" s="91"/>
      <c r="H275" s="91"/>
      <c r="I275" s="84"/>
      <c r="J275" s="84"/>
      <c r="K275" s="84"/>
      <c r="L275" s="84"/>
      <c r="M275" s="91"/>
      <c r="N275" s="91"/>
      <c r="O275" s="91"/>
      <c r="P275" s="91"/>
    </row>
    <row r="276" spans="2:16" x14ac:dyDescent="0.4">
      <c r="B276" s="81">
        <v>275</v>
      </c>
      <c r="G276" s="91"/>
      <c r="H276" s="91"/>
      <c r="I276" s="84"/>
      <c r="J276" s="84"/>
      <c r="K276" s="84"/>
      <c r="L276" s="84"/>
      <c r="M276" s="91"/>
      <c r="N276" s="91"/>
      <c r="O276" s="91"/>
      <c r="P276" s="91"/>
    </row>
    <row r="277" spans="2:16" x14ac:dyDescent="0.4">
      <c r="B277" s="81">
        <v>276</v>
      </c>
      <c r="G277" s="91"/>
      <c r="H277" s="91"/>
      <c r="I277" s="84"/>
      <c r="J277" s="84"/>
      <c r="K277" s="84"/>
      <c r="L277" s="84"/>
      <c r="M277" s="91"/>
      <c r="N277" s="91"/>
      <c r="O277" s="91"/>
      <c r="P277" s="91"/>
    </row>
    <row r="278" spans="2:16" x14ac:dyDescent="0.4">
      <c r="B278" s="81">
        <v>277</v>
      </c>
      <c r="G278" s="91"/>
      <c r="H278" s="91"/>
      <c r="I278" s="84"/>
      <c r="J278" s="84"/>
      <c r="K278" s="84"/>
      <c r="L278" s="84"/>
      <c r="M278" s="91"/>
      <c r="N278" s="91"/>
      <c r="O278" s="91"/>
      <c r="P278" s="91"/>
    </row>
    <row r="279" spans="2:16" x14ac:dyDescent="0.4">
      <c r="B279" s="81">
        <v>278</v>
      </c>
      <c r="G279" s="91"/>
      <c r="H279" s="91"/>
      <c r="I279" s="84"/>
      <c r="J279" s="84"/>
      <c r="K279" s="84"/>
      <c r="L279" s="84"/>
      <c r="M279" s="91"/>
      <c r="N279" s="91"/>
      <c r="O279" s="91"/>
      <c r="P279" s="91"/>
    </row>
    <row r="280" spans="2:16" x14ac:dyDescent="0.4">
      <c r="B280" s="81">
        <v>279</v>
      </c>
      <c r="G280" s="91"/>
      <c r="H280" s="91"/>
      <c r="I280" s="84"/>
      <c r="J280" s="84"/>
      <c r="K280" s="84"/>
      <c r="L280" s="84"/>
      <c r="M280" s="91"/>
      <c r="N280" s="91"/>
      <c r="O280" s="91"/>
      <c r="P280" s="91"/>
    </row>
    <row r="281" spans="2:16" x14ac:dyDescent="0.4">
      <c r="B281" s="81">
        <v>280</v>
      </c>
      <c r="G281" s="91"/>
      <c r="H281" s="91"/>
      <c r="I281" s="84"/>
      <c r="J281" s="84"/>
      <c r="K281" s="84"/>
      <c r="L281" s="84"/>
      <c r="M281" s="91"/>
      <c r="N281" s="91"/>
      <c r="O281" s="91"/>
      <c r="P281" s="91"/>
    </row>
    <row r="282" spans="2:16" x14ac:dyDescent="0.4">
      <c r="B282" s="81">
        <v>281</v>
      </c>
      <c r="G282" s="91"/>
      <c r="H282" s="91"/>
      <c r="I282" s="84"/>
      <c r="J282" s="84"/>
      <c r="K282" s="84"/>
      <c r="L282" s="84"/>
      <c r="M282" s="91"/>
      <c r="N282" s="91"/>
      <c r="O282" s="91"/>
      <c r="P282" s="91"/>
    </row>
    <row r="283" spans="2:16" x14ac:dyDescent="0.4">
      <c r="B283" s="81">
        <v>282</v>
      </c>
      <c r="G283" s="91"/>
      <c r="H283" s="91"/>
      <c r="I283" s="84"/>
      <c r="J283" s="84"/>
      <c r="K283" s="84"/>
      <c r="L283" s="84"/>
      <c r="M283" s="91"/>
      <c r="N283" s="91"/>
      <c r="O283" s="91"/>
      <c r="P283" s="91"/>
    </row>
    <row r="284" spans="2:16" x14ac:dyDescent="0.4">
      <c r="B284" s="81">
        <v>283</v>
      </c>
      <c r="G284" s="91"/>
      <c r="H284" s="91"/>
      <c r="I284" s="84"/>
      <c r="J284" s="84"/>
      <c r="K284" s="84"/>
      <c r="L284" s="84"/>
      <c r="M284" s="91"/>
      <c r="N284" s="91"/>
      <c r="O284" s="91"/>
      <c r="P284" s="91"/>
    </row>
    <row r="285" spans="2:16" x14ac:dyDescent="0.4">
      <c r="B285" s="81">
        <v>284</v>
      </c>
      <c r="G285" s="91"/>
      <c r="H285" s="91"/>
      <c r="I285" s="84"/>
      <c r="J285" s="84"/>
      <c r="K285" s="84"/>
      <c r="L285" s="84"/>
      <c r="M285" s="91"/>
      <c r="N285" s="91"/>
      <c r="O285" s="91"/>
      <c r="P285" s="91"/>
    </row>
    <row r="286" spans="2:16" x14ac:dyDescent="0.4">
      <c r="B286" s="81">
        <v>285</v>
      </c>
      <c r="G286" s="91"/>
      <c r="H286" s="91"/>
      <c r="I286" s="84"/>
      <c r="J286" s="84"/>
      <c r="K286" s="84"/>
      <c r="L286" s="84"/>
      <c r="M286" s="91"/>
      <c r="N286" s="91"/>
      <c r="O286" s="91"/>
      <c r="P286" s="91"/>
    </row>
    <row r="287" spans="2:16" x14ac:dyDescent="0.4">
      <c r="B287" s="81">
        <v>286</v>
      </c>
      <c r="G287" s="91"/>
      <c r="H287" s="91"/>
      <c r="I287" s="84"/>
      <c r="J287" s="84"/>
      <c r="K287" s="84"/>
      <c r="L287" s="84"/>
      <c r="M287" s="91"/>
      <c r="N287" s="91"/>
      <c r="O287" s="91"/>
      <c r="P287" s="91"/>
    </row>
    <row r="288" spans="2:16" x14ac:dyDescent="0.4">
      <c r="B288" s="81">
        <v>287</v>
      </c>
      <c r="G288" s="91"/>
      <c r="H288" s="91"/>
      <c r="I288" s="84"/>
      <c r="J288" s="84"/>
      <c r="K288" s="84"/>
      <c r="L288" s="84"/>
      <c r="M288" s="91"/>
      <c r="N288" s="91"/>
      <c r="O288" s="91"/>
      <c r="P288" s="91"/>
    </row>
    <row r="289" spans="2:16" x14ac:dyDescent="0.4">
      <c r="B289" s="81">
        <v>288</v>
      </c>
      <c r="G289" s="91"/>
      <c r="H289" s="91"/>
      <c r="I289" s="84"/>
      <c r="J289" s="84"/>
      <c r="K289" s="84"/>
      <c r="L289" s="84"/>
      <c r="M289" s="91"/>
      <c r="N289" s="91"/>
      <c r="O289" s="91"/>
      <c r="P289" s="91"/>
    </row>
    <row r="290" spans="2:16" x14ac:dyDescent="0.4">
      <c r="B290" s="81">
        <v>289</v>
      </c>
      <c r="G290" s="91"/>
      <c r="H290" s="91"/>
      <c r="I290" s="84"/>
      <c r="J290" s="84"/>
      <c r="K290" s="84"/>
      <c r="L290" s="84"/>
      <c r="M290" s="91"/>
      <c r="N290" s="91"/>
      <c r="O290" s="91"/>
      <c r="P290" s="91"/>
    </row>
    <row r="291" spans="2:16" x14ac:dyDescent="0.4">
      <c r="B291" s="81">
        <v>290</v>
      </c>
      <c r="G291" s="91"/>
      <c r="H291" s="91"/>
      <c r="I291" s="84"/>
      <c r="J291" s="84"/>
      <c r="K291" s="84"/>
      <c r="L291" s="84"/>
      <c r="M291" s="91"/>
      <c r="N291" s="91"/>
      <c r="O291" s="91"/>
      <c r="P291" s="91"/>
    </row>
    <row r="292" spans="2:16" x14ac:dyDescent="0.4">
      <c r="B292" s="81">
        <v>291</v>
      </c>
      <c r="G292" s="91"/>
      <c r="H292" s="91"/>
      <c r="I292" s="84"/>
      <c r="J292" s="84"/>
      <c r="K292" s="84"/>
      <c r="L292" s="84"/>
      <c r="M292" s="91"/>
      <c r="N292" s="91"/>
      <c r="O292" s="91"/>
      <c r="P292" s="91"/>
    </row>
    <row r="293" spans="2:16" x14ac:dyDescent="0.4">
      <c r="B293" s="81">
        <v>292</v>
      </c>
      <c r="G293" s="91"/>
      <c r="H293" s="91"/>
      <c r="I293" s="84"/>
      <c r="J293" s="84"/>
      <c r="K293" s="84"/>
      <c r="L293" s="84"/>
      <c r="M293" s="91"/>
      <c r="N293" s="91"/>
      <c r="O293" s="91"/>
      <c r="P293" s="91"/>
    </row>
    <row r="294" spans="2:16" x14ac:dyDescent="0.4">
      <c r="B294" s="81">
        <v>293</v>
      </c>
      <c r="G294" s="91"/>
      <c r="H294" s="91"/>
      <c r="I294" s="84"/>
      <c r="J294" s="84"/>
      <c r="K294" s="84"/>
      <c r="L294" s="84"/>
      <c r="M294" s="91"/>
      <c r="N294" s="91"/>
      <c r="O294" s="91"/>
      <c r="P294" s="91"/>
    </row>
    <row r="295" spans="2:16" x14ac:dyDescent="0.4">
      <c r="B295" s="81">
        <v>294</v>
      </c>
      <c r="G295" s="91"/>
      <c r="H295" s="91"/>
      <c r="I295" s="84"/>
      <c r="J295" s="84"/>
      <c r="K295" s="84"/>
      <c r="L295" s="84"/>
      <c r="M295" s="91"/>
      <c r="N295" s="91"/>
      <c r="O295" s="91"/>
      <c r="P295" s="91"/>
    </row>
    <row r="296" spans="2:16" x14ac:dyDescent="0.4">
      <c r="B296" s="81">
        <v>295</v>
      </c>
      <c r="G296" s="91"/>
      <c r="H296" s="91"/>
      <c r="I296" s="84"/>
      <c r="J296" s="84"/>
      <c r="K296" s="84"/>
      <c r="L296" s="84"/>
      <c r="M296" s="91"/>
      <c r="N296" s="91"/>
      <c r="O296" s="91"/>
      <c r="P296" s="91"/>
    </row>
    <row r="297" spans="2:16" x14ac:dyDescent="0.4">
      <c r="B297" s="81">
        <v>296</v>
      </c>
      <c r="G297" s="91"/>
      <c r="H297" s="91"/>
      <c r="I297" s="84"/>
      <c r="J297" s="84"/>
      <c r="K297" s="84"/>
      <c r="L297" s="84"/>
      <c r="M297" s="91"/>
      <c r="N297" s="91"/>
      <c r="O297" s="91"/>
      <c r="P297" s="91"/>
    </row>
    <row r="298" spans="2:16" x14ac:dyDescent="0.4">
      <c r="B298" s="81">
        <v>297</v>
      </c>
      <c r="G298" s="91"/>
      <c r="H298" s="91"/>
      <c r="I298" s="84"/>
      <c r="J298" s="84"/>
      <c r="K298" s="84"/>
      <c r="L298" s="84"/>
      <c r="M298" s="91"/>
      <c r="N298" s="91"/>
      <c r="O298" s="91"/>
      <c r="P298" s="91"/>
    </row>
    <row r="299" spans="2:16" x14ac:dyDescent="0.4">
      <c r="B299" s="81">
        <v>298</v>
      </c>
      <c r="G299" s="91"/>
      <c r="H299" s="91"/>
      <c r="I299" s="84"/>
      <c r="J299" s="84"/>
      <c r="K299" s="84"/>
      <c r="L299" s="84"/>
      <c r="M299" s="91"/>
      <c r="N299" s="91"/>
      <c r="O299" s="91"/>
      <c r="P299" s="91"/>
    </row>
    <row r="300" spans="2:16" x14ac:dyDescent="0.4">
      <c r="B300" s="81">
        <v>299</v>
      </c>
      <c r="G300" s="91"/>
      <c r="H300" s="91"/>
      <c r="I300" s="84"/>
      <c r="J300" s="84"/>
      <c r="K300" s="84"/>
      <c r="L300" s="84"/>
      <c r="M300" s="91"/>
      <c r="N300" s="91"/>
      <c r="O300" s="91"/>
      <c r="P300" s="91"/>
    </row>
    <row r="301" spans="2:16" x14ac:dyDescent="0.4">
      <c r="B301" s="81">
        <v>300</v>
      </c>
      <c r="G301" s="91"/>
      <c r="H301" s="91"/>
      <c r="I301" s="84"/>
      <c r="J301" s="84"/>
      <c r="K301" s="84"/>
      <c r="L301" s="84"/>
      <c r="M301" s="91"/>
      <c r="N301" s="91"/>
      <c r="O301" s="91"/>
      <c r="P301" s="91"/>
    </row>
  </sheetData>
  <phoneticPr fontId="5"/>
  <dataValidations count="1">
    <dataValidation imeMode="disabled" allowBlank="1" showInputMessage="1" showErrorMessage="1" sqref="G2:P301" xr:uid="{00000000-0002-0000-0900-000000000000}"/>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1:BA1226"/>
  <sheetViews>
    <sheetView topLeftCell="A1198" zoomScale="85" zoomScaleNormal="85" workbookViewId="0">
      <selection activeCell="C5" sqref="C5"/>
    </sheetView>
  </sheetViews>
  <sheetFormatPr defaultColWidth="9" defaultRowHeight="13.5" x14ac:dyDescent="0.15"/>
  <cols>
    <col min="1" max="1" width="5" style="57" customWidth="1"/>
    <col min="2" max="3" width="3.5" style="50" bestFit="1" customWidth="1"/>
    <col min="4" max="4" width="8.375" style="50" bestFit="1" customWidth="1"/>
    <col min="5" max="5" width="6.875" style="50" bestFit="1" customWidth="1"/>
    <col min="6" max="6" width="2.625" style="50" bestFit="1" customWidth="1"/>
    <col min="7" max="7" width="4.375" style="50" bestFit="1" customWidth="1"/>
    <col min="8" max="8" width="5.25" style="50" bestFit="1" customWidth="1"/>
    <col min="9" max="9" width="5.25" style="57" bestFit="1" customWidth="1"/>
    <col min="10" max="10" width="9" style="57" customWidth="1"/>
    <col min="11" max="11" width="18.5" style="57" customWidth="1"/>
    <col min="12" max="12" width="18.375" style="57" bestFit="1" customWidth="1"/>
    <col min="13" max="13" width="18.5" style="57" customWidth="1"/>
    <col min="14" max="14" width="5.125" style="57" customWidth="1"/>
    <col min="15" max="15" width="3.5" style="57" bestFit="1" customWidth="1"/>
    <col min="16" max="16" width="2.625" style="57" bestFit="1" customWidth="1"/>
    <col min="17" max="17" width="4.125" style="57" customWidth="1"/>
    <col min="18" max="18" width="4.125" style="60" customWidth="1"/>
    <col min="19" max="22" width="4.125" style="57" customWidth="1"/>
    <col min="23" max="23" width="3.75" style="57" customWidth="1"/>
    <col min="24" max="25" width="4.125" style="57" customWidth="1"/>
    <col min="26" max="26" width="16.75" style="57" customWidth="1"/>
    <col min="27" max="27" width="23.25" style="57" customWidth="1"/>
    <col min="28" max="28" width="16.625" style="57" customWidth="1"/>
    <col min="29" max="29" width="22.75" style="57" customWidth="1"/>
    <col min="30" max="31" width="21.875" style="57" customWidth="1"/>
    <col min="32" max="32" width="17.375" style="57" customWidth="1"/>
    <col min="33" max="52" width="18" style="57" customWidth="1"/>
    <col min="53" max="16384" width="9" style="57"/>
  </cols>
  <sheetData>
    <row r="1" spans="2:53" x14ac:dyDescent="0.15">
      <c r="B1" s="51">
        <v>0</v>
      </c>
      <c r="C1" s="51">
        <v>0</v>
      </c>
      <c r="D1" s="51" t="s">
        <v>415</v>
      </c>
      <c r="E1" s="51"/>
      <c r="F1" s="51">
        <v>0</v>
      </c>
      <c r="G1" s="51">
        <v>0</v>
      </c>
      <c r="H1" s="51" t="s">
        <v>415</v>
      </c>
      <c r="I1" s="55" t="s">
        <v>402</v>
      </c>
      <c r="J1" s="55" t="s">
        <v>24</v>
      </c>
      <c r="K1" s="55" t="s">
        <v>25</v>
      </c>
      <c r="L1" s="56" t="s">
        <v>416</v>
      </c>
      <c r="M1" s="56" t="s">
        <v>417</v>
      </c>
      <c r="N1" s="56" t="str">
        <f>H1</f>
        <v>code</v>
      </c>
      <c r="O1" s="56">
        <f>MAX($B:$B)</f>
        <v>26</v>
      </c>
      <c r="Q1" s="58" t="s">
        <v>402</v>
      </c>
      <c r="R1" s="59" t="s">
        <v>33</v>
      </c>
      <c r="S1" s="59" t="s">
        <v>418</v>
      </c>
      <c r="T1" s="56">
        <v>1</v>
      </c>
      <c r="U1" s="56"/>
      <c r="V1" s="59">
        <v>1</v>
      </c>
      <c r="W1" s="59">
        <f>IFERROR(VLOOKUP(V1,$Q:$R,2,0),"")</f>
        <v>1994</v>
      </c>
      <c r="X1" s="57" t="str">
        <f>学習記録!AP6&amp;""</f>
        <v/>
      </c>
      <c r="Y1" s="60"/>
      <c r="Z1" s="60">
        <f>IF(W1="","",0)</f>
        <v>0</v>
      </c>
      <c r="AA1" s="60">
        <f t="shared" ref="AA1:AZ1" si="0">IF(Z1="","",IF(Z1+1&lt;=$W3-3-100*($V1-1),Z1+1,""))</f>
        <v>1</v>
      </c>
      <c r="AB1" s="60">
        <f t="shared" si="0"/>
        <v>2</v>
      </c>
      <c r="AC1" s="60">
        <f t="shared" si="0"/>
        <v>3</v>
      </c>
      <c r="AD1" s="60">
        <f t="shared" si="0"/>
        <v>4</v>
      </c>
      <c r="AE1" s="60">
        <f t="shared" si="0"/>
        <v>5</v>
      </c>
      <c r="AF1" s="60">
        <f t="shared" si="0"/>
        <v>6</v>
      </c>
      <c r="AG1" s="60">
        <f t="shared" si="0"/>
        <v>7</v>
      </c>
      <c r="AH1" s="60">
        <f t="shared" si="0"/>
        <v>8</v>
      </c>
      <c r="AI1" s="60">
        <f t="shared" si="0"/>
        <v>9</v>
      </c>
      <c r="AJ1" s="60">
        <f t="shared" si="0"/>
        <v>10</v>
      </c>
      <c r="AK1" s="60">
        <f t="shared" si="0"/>
        <v>11</v>
      </c>
      <c r="AL1" s="60">
        <f t="shared" si="0"/>
        <v>12</v>
      </c>
      <c r="AM1" s="60">
        <f t="shared" si="0"/>
        <v>13</v>
      </c>
      <c r="AN1" s="60">
        <f t="shared" si="0"/>
        <v>14</v>
      </c>
      <c r="AO1" s="60">
        <f t="shared" si="0"/>
        <v>15</v>
      </c>
      <c r="AP1" s="60">
        <f t="shared" si="0"/>
        <v>16</v>
      </c>
      <c r="AQ1" s="60">
        <f t="shared" si="0"/>
        <v>17</v>
      </c>
      <c r="AR1" s="60">
        <f t="shared" si="0"/>
        <v>18</v>
      </c>
      <c r="AS1" s="60">
        <f t="shared" si="0"/>
        <v>19</v>
      </c>
      <c r="AT1" s="60">
        <f t="shared" si="0"/>
        <v>20</v>
      </c>
      <c r="AU1" s="60" t="str">
        <f>IF(AT1="","",IF(AT1+1&lt;=$W3-3-100*($V1-1),AT1+1,""))</f>
        <v/>
      </c>
      <c r="AV1" s="60" t="str">
        <f t="shared" si="0"/>
        <v/>
      </c>
      <c r="AW1" s="60" t="str">
        <f t="shared" si="0"/>
        <v/>
      </c>
      <c r="AX1" s="60" t="str">
        <f t="shared" si="0"/>
        <v/>
      </c>
      <c r="AY1" s="60" t="str">
        <f t="shared" si="0"/>
        <v/>
      </c>
      <c r="AZ1" s="60" t="str">
        <f t="shared" si="0"/>
        <v/>
      </c>
      <c r="BA1" s="60"/>
    </row>
    <row r="2" spans="2:53" x14ac:dyDescent="0.15">
      <c r="B2" s="50">
        <f t="shared" ref="B2:B65" si="1">IF($I2="","",IF($I1&lt;&gt;$I2,1,IF($J1&lt;&gt;$J2,B1+1,B1)))</f>
        <v>1</v>
      </c>
      <c r="C2" s="50">
        <f t="shared" ref="C2:C65" si="2">IF($I2="","",IF($J1&lt;&gt;$J2,1,C1+1))</f>
        <v>1</v>
      </c>
      <c r="D2" s="50" t="str">
        <f t="shared" ref="D2:D65" si="3">IF($I2="","",$I2&amp;"_"&amp;$B2&amp;"_"&amp;$C2)</f>
        <v>1994_1_1</v>
      </c>
      <c r="E2" s="50" t="str">
        <f>IF($I2="","",$F2&amp;"_"&amp;$C2&amp;"_"&amp;$B2)</f>
        <v>1_1_1</v>
      </c>
      <c r="F2" s="50">
        <f>IF($I2="","",IF($I1&lt;&gt;$I2,F1+1,F1))</f>
        <v>1</v>
      </c>
      <c r="G2" s="50">
        <f>IF($I2="","",IF($I1&lt;&gt;$I2,1,G1+1))</f>
        <v>1</v>
      </c>
      <c r="H2" s="50">
        <f>IF($I2="","",1000*F2+G2)</f>
        <v>1001</v>
      </c>
      <c r="I2" s="57">
        <v>1994</v>
      </c>
      <c r="J2" s="57" t="s">
        <v>57</v>
      </c>
      <c r="K2" s="57" t="s">
        <v>419</v>
      </c>
      <c r="L2" s="57" t="str">
        <f>$I2&amp;"_"&amp;$J2</f>
        <v>1994_国語</v>
      </c>
      <c r="M2" s="57" t="str">
        <f>$I2&amp;"_"&amp;$J2&amp;"_"&amp;$K2</f>
        <v>1994_国語_国語Ⅰ</v>
      </c>
      <c r="N2" s="57">
        <f t="shared" ref="N2:N65" si="4">H2</f>
        <v>1001</v>
      </c>
      <c r="O2" s="56">
        <f>MAX($C:$C)</f>
        <v>73</v>
      </c>
      <c r="P2" s="57">
        <f>IF(COUNTIF(K2,"*"&amp;$X$1&amp;"*"),P1+1,P1)</f>
        <v>1</v>
      </c>
      <c r="Q2" s="56">
        <v>1</v>
      </c>
      <c r="R2" s="59">
        <f>IFERROR(VLOOKUP($Q2,$F:$I,4,0),"")</f>
        <v>1994</v>
      </c>
      <c r="S2" s="56">
        <f>IF(R2="","",COUNTIF($F:$F,$Q2))</f>
        <v>304</v>
      </c>
      <c r="T2" s="56">
        <f>IF(S2="","",IF(S2&gt;0,T1+S2,""))</f>
        <v>305</v>
      </c>
      <c r="U2" s="56">
        <f>IF(R2="","",INDEX($B:$B,T2,1))</f>
        <v>20</v>
      </c>
      <c r="W2" s="56">
        <f>100*(V1-1)+4</f>
        <v>4</v>
      </c>
      <c r="Y2" s="61"/>
      <c r="Z2" s="57" t="str">
        <f>IF(Z1="","","tb"&amp;$W1&amp;"_教科")</f>
        <v>tb1994_教科</v>
      </c>
      <c r="AA2" s="57" t="str">
        <f>IF(AA1="","","tb"&amp;$W1&amp;"_"&amp;VLOOKUP(AA1,$X4:$Z93,3,0))</f>
        <v>tb1994_国語</v>
      </c>
      <c r="AB2" s="57" t="str">
        <f>IF(AB1="","","tb"&amp;$W1&amp;"_"&amp;VLOOKUP(AB1,$X4:$Z93,3,0))</f>
        <v>tb1994_地理歴史</v>
      </c>
      <c r="AC2" s="57" t="str">
        <f t="shared" ref="AC2:AZ2" si="5">IF(AC1="","","tb"&amp;$W1&amp;"_"&amp;VLOOKUP(AC1,$X4:$Z93,3,0))</f>
        <v>tb1994_公民</v>
      </c>
      <c r="AD2" s="57" t="str">
        <f t="shared" si="5"/>
        <v>tb1994_数学</v>
      </c>
      <c r="AE2" s="57" t="str">
        <f t="shared" si="5"/>
        <v>tb1994_理科</v>
      </c>
      <c r="AF2" s="57" t="str">
        <f t="shared" si="5"/>
        <v>tb1994_保健体育</v>
      </c>
      <c r="AG2" s="57" t="str">
        <f t="shared" si="5"/>
        <v>tb1994_芸術</v>
      </c>
      <c r="AH2" s="57" t="str">
        <f t="shared" si="5"/>
        <v>tb1994_外国語</v>
      </c>
      <c r="AI2" s="57" t="str">
        <f t="shared" si="5"/>
        <v>tb1994_家庭</v>
      </c>
      <c r="AJ2" s="57" t="str">
        <f t="shared" si="5"/>
        <v>tb1994_農業</v>
      </c>
      <c r="AK2" s="57" t="str">
        <f t="shared" si="5"/>
        <v>tb1994_工業</v>
      </c>
      <c r="AL2" s="57" t="str">
        <f t="shared" si="5"/>
        <v>tb1994_商業</v>
      </c>
      <c r="AM2" s="57" t="str">
        <f t="shared" si="5"/>
        <v>tb1994_水産</v>
      </c>
      <c r="AN2" s="57" t="str">
        <f t="shared" si="5"/>
        <v>tb1994_看護</v>
      </c>
      <c r="AO2" s="57" t="str">
        <f t="shared" si="5"/>
        <v>tb1994_理数</v>
      </c>
      <c r="AP2" s="57" t="str">
        <f t="shared" si="5"/>
        <v>tb1994_体育</v>
      </c>
      <c r="AQ2" s="57" t="str">
        <f t="shared" si="5"/>
        <v>tb1994_音楽</v>
      </c>
      <c r="AR2" s="57" t="str">
        <f t="shared" si="5"/>
        <v>tb1994_美術</v>
      </c>
      <c r="AS2" s="57" t="str">
        <f t="shared" si="5"/>
        <v>tb1994_英語</v>
      </c>
      <c r="AT2" s="57" t="str">
        <f t="shared" si="5"/>
        <v>tb1994_その他の教科</v>
      </c>
      <c r="AU2" s="57" t="str">
        <f t="shared" si="5"/>
        <v/>
      </c>
      <c r="AV2" s="57" t="str">
        <f t="shared" si="5"/>
        <v/>
      </c>
      <c r="AW2" s="57" t="str">
        <f t="shared" si="5"/>
        <v/>
      </c>
      <c r="AX2" s="57" t="str">
        <f t="shared" si="5"/>
        <v/>
      </c>
      <c r="AY2" s="57" t="str">
        <f t="shared" si="5"/>
        <v/>
      </c>
      <c r="AZ2" s="57" t="str">
        <f t="shared" si="5"/>
        <v/>
      </c>
    </row>
    <row r="3" spans="2:53" x14ac:dyDescent="0.15">
      <c r="B3" s="50">
        <f t="shared" si="1"/>
        <v>1</v>
      </c>
      <c r="C3" s="50">
        <f t="shared" si="2"/>
        <v>2</v>
      </c>
      <c r="D3" s="50" t="str">
        <f t="shared" si="3"/>
        <v>1994_1_2</v>
      </c>
      <c r="E3" s="50" t="str">
        <f t="shared" ref="E3:E66" si="6">IF($I3="","",$F3&amp;"_"&amp;$C3&amp;"_"&amp;$B3)</f>
        <v>1_2_1</v>
      </c>
      <c r="F3" s="50">
        <f t="shared" ref="F3:F66" si="7">IF($I3="","",IF($I2&lt;&gt;$I3,F2+1,F2))</f>
        <v>1</v>
      </c>
      <c r="G3" s="50">
        <f t="shared" ref="G3:G66" si="8">IF($I3="","",IF($I2&lt;&gt;$I3,1,G2+1))</f>
        <v>2</v>
      </c>
      <c r="H3" s="50">
        <f t="shared" ref="H3:H66" si="9">IF($I3="","",1000*F3+G3)</f>
        <v>1002</v>
      </c>
      <c r="I3" s="57">
        <v>1994</v>
      </c>
      <c r="J3" s="57" t="s">
        <v>57</v>
      </c>
      <c r="K3" s="57" t="s">
        <v>420</v>
      </c>
      <c r="L3" s="57" t="str">
        <f t="shared" ref="L3:L66" si="10">$I3&amp;"_"&amp;$J3</f>
        <v>1994_国語</v>
      </c>
      <c r="M3" s="57" t="str">
        <f t="shared" ref="M3:M66" si="11">$I3&amp;"_"&amp;$J3&amp;"_"&amp;$K3</f>
        <v>1994_国語_国語Ⅱ</v>
      </c>
      <c r="N3" s="57">
        <f t="shared" si="4"/>
        <v>1002</v>
      </c>
      <c r="O3" s="56">
        <f>MAX($F:$F)</f>
        <v>4</v>
      </c>
      <c r="P3" s="57">
        <f t="shared" ref="P3:P66" si="12">IF(COUNTIF(K3,"*"&amp;$X$1&amp;"*"),P2+1,P2)</f>
        <v>2</v>
      </c>
      <c r="Q3" s="56">
        <v>2</v>
      </c>
      <c r="R3" s="59">
        <f t="shared" ref="R3:R10" si="13">IFERROR(VLOOKUP($Q3,$F:$I,4,0),"")</f>
        <v>2003</v>
      </c>
      <c r="S3" s="56">
        <f t="shared" ref="S3:S10" si="14">IF(R3="","",COUNTIF($F:$F,$Q3))</f>
        <v>294</v>
      </c>
      <c r="T3" s="56">
        <f t="shared" ref="T3:T10" si="15">IF(S3="","",IF(S3&gt;0,T2+S3,""))</f>
        <v>599</v>
      </c>
      <c r="U3" s="56">
        <f t="shared" ref="U3:U10" si="16">IF(R3="","",INDEX($B:$B,T3,1))</f>
        <v>25</v>
      </c>
      <c r="W3" s="56">
        <f>IFERROR(VLOOKUP(V1,$Q:$U,5,0)+W2-1,0)</f>
        <v>23</v>
      </c>
      <c r="Z3" s="57" t="str">
        <f>IF(Z1="","","=教育課程!R"&amp;$W2&amp;"C"&amp;COLUMN()&amp;":R"&amp;$W3&amp;"C"&amp;COLUMN())</f>
        <v>=教育課程!R4C26:R23C26</v>
      </c>
      <c r="AA3" s="57" t="str">
        <f t="shared" ref="AA3:AZ3" si="17">IF(AA1="","","=教育課程!R"&amp;$W2&amp;"C"&amp;COLUMN()&amp;":R"&amp;VLOOKUP(AA1,$X4:$Z93,2,0)+$W2-1&amp;"C"&amp;COLUMN())</f>
        <v>=教育課程!R4C27:R12C27</v>
      </c>
      <c r="AB3" s="57" t="str">
        <f t="shared" si="17"/>
        <v>=教育課程!R4C28:R10C28</v>
      </c>
      <c r="AC3" s="57" t="str">
        <f t="shared" si="17"/>
        <v>=教育課程!R4C29:R7C29</v>
      </c>
      <c r="AD3" s="57" t="str">
        <f t="shared" si="17"/>
        <v>=教育課程!R4C30:R10C30</v>
      </c>
      <c r="AE3" s="57" t="str">
        <f t="shared" si="17"/>
        <v>=教育課程!R4C31:R17C31</v>
      </c>
      <c r="AF3" s="57" t="str">
        <f t="shared" si="17"/>
        <v>=教育課程!R4C32:R6C32</v>
      </c>
      <c r="AG3" s="57" t="str">
        <f t="shared" si="17"/>
        <v>=教育課程!R4C33:R16C33</v>
      </c>
      <c r="AH3" s="57" t="str">
        <f t="shared" si="17"/>
        <v>=教育課程!R4C34:R13C34</v>
      </c>
      <c r="AI3" s="57" t="str">
        <f t="shared" si="17"/>
        <v>=教育課程!R4C35:R30C35</v>
      </c>
      <c r="AJ3" s="57" t="str">
        <f t="shared" si="17"/>
        <v>=教育課程!R4C36:R40C36</v>
      </c>
      <c r="AK3" s="57" t="str">
        <f t="shared" si="17"/>
        <v>=教育課程!R4C37:R76C37</v>
      </c>
      <c r="AL3" s="57" t="str">
        <f t="shared" si="17"/>
        <v>=教育課程!R4C38:R25C38</v>
      </c>
      <c r="AM3" s="57" t="str">
        <f t="shared" si="17"/>
        <v>=教育課程!R4C39:R28C39</v>
      </c>
      <c r="AN3" s="57" t="str">
        <f t="shared" si="17"/>
        <v>=教育課程!R4C40:R10C40</v>
      </c>
      <c r="AO3" s="57" t="str">
        <f t="shared" si="17"/>
        <v>=教育課程!R4C41:R10C41</v>
      </c>
      <c r="AP3" s="57" t="str">
        <f t="shared" si="17"/>
        <v>=教育課程!R4C42:R11C42</v>
      </c>
      <c r="AQ3" s="57" t="str">
        <f t="shared" si="17"/>
        <v>=教育課程!R4C43:R11C43</v>
      </c>
      <c r="AR3" s="57" t="str">
        <f t="shared" si="17"/>
        <v>=教育課程!R4C44:R17C44</v>
      </c>
      <c r="AS3" s="57" t="str">
        <f t="shared" si="17"/>
        <v>=教育課程!R4C45:R11C45</v>
      </c>
      <c r="AT3" s="57" t="str">
        <f t="shared" si="17"/>
        <v>=教育課程!R4C46:R4C46</v>
      </c>
      <c r="AU3" s="57" t="str">
        <f t="shared" si="17"/>
        <v/>
      </c>
      <c r="AV3" s="57" t="str">
        <f t="shared" si="17"/>
        <v/>
      </c>
      <c r="AW3" s="57" t="str">
        <f t="shared" si="17"/>
        <v/>
      </c>
      <c r="AX3" s="57" t="str">
        <f t="shared" si="17"/>
        <v/>
      </c>
      <c r="AY3" s="57" t="str">
        <f t="shared" si="17"/>
        <v/>
      </c>
      <c r="AZ3" s="57" t="str">
        <f t="shared" si="17"/>
        <v/>
      </c>
    </row>
    <row r="4" spans="2:53" x14ac:dyDescent="0.15">
      <c r="B4" s="50">
        <f t="shared" si="1"/>
        <v>1</v>
      </c>
      <c r="C4" s="50">
        <f t="shared" si="2"/>
        <v>3</v>
      </c>
      <c r="D4" s="50" t="str">
        <f t="shared" si="3"/>
        <v>1994_1_3</v>
      </c>
      <c r="E4" s="50" t="str">
        <f t="shared" si="6"/>
        <v>1_3_1</v>
      </c>
      <c r="F4" s="50">
        <f t="shared" si="7"/>
        <v>1</v>
      </c>
      <c r="G4" s="50">
        <f t="shared" si="8"/>
        <v>3</v>
      </c>
      <c r="H4" s="50">
        <f t="shared" si="9"/>
        <v>1003</v>
      </c>
      <c r="I4" s="57">
        <v>1994</v>
      </c>
      <c r="J4" s="57" t="s">
        <v>57</v>
      </c>
      <c r="K4" s="57" t="s">
        <v>62</v>
      </c>
      <c r="L4" s="57" t="str">
        <f t="shared" si="10"/>
        <v>1994_国語</v>
      </c>
      <c r="M4" s="57" t="str">
        <f t="shared" si="11"/>
        <v>1994_国語_国語表現</v>
      </c>
      <c r="N4" s="57">
        <f t="shared" si="4"/>
        <v>1003</v>
      </c>
      <c r="P4" s="57">
        <f t="shared" si="12"/>
        <v>3</v>
      </c>
      <c r="Q4" s="56">
        <v>3</v>
      </c>
      <c r="R4" s="59">
        <f t="shared" si="13"/>
        <v>2013</v>
      </c>
      <c r="S4" s="56">
        <f t="shared" si="14"/>
        <v>314</v>
      </c>
      <c r="T4" s="56">
        <f t="shared" si="15"/>
        <v>913</v>
      </c>
      <c r="U4" s="56">
        <f t="shared" si="16"/>
        <v>25</v>
      </c>
      <c r="X4" s="59">
        <v>1</v>
      </c>
      <c r="Y4" s="56">
        <f t="shared" ref="Y4:Y35" si="18">IF($Z4="","",COUNTIF($L:$L,W$1&amp;"_"&amp;$Z4))</f>
        <v>9</v>
      </c>
      <c r="Z4" s="57" t="str">
        <f t="shared" ref="Z4:Z35" si="19">IFERROR(VLOOKUP($W$1&amp;"_"&amp;$X4&amp;"_1",$D:$J,7,0),"")</f>
        <v>国語</v>
      </c>
      <c r="AA4" s="57" t="str">
        <f t="shared" ref="AA4:AJ13" si="20">IFERROR(VLOOKUP($W$1&amp;"_"&amp;AA$1&amp;"_"&amp;$X4,$D:$K,8,0),"")</f>
        <v>国語Ⅰ</v>
      </c>
      <c r="AB4" s="57" t="str">
        <f t="shared" si="20"/>
        <v>世界史Ａ</v>
      </c>
      <c r="AC4" s="57" t="str">
        <f t="shared" si="20"/>
        <v>現代社会</v>
      </c>
      <c r="AD4" s="57" t="str">
        <f t="shared" si="20"/>
        <v>数学Ⅰ</v>
      </c>
      <c r="AE4" s="57" t="str">
        <f t="shared" si="20"/>
        <v>総合理科</v>
      </c>
      <c r="AF4" s="57" t="str">
        <f t="shared" si="20"/>
        <v>体育</v>
      </c>
      <c r="AG4" s="57" t="str">
        <f t="shared" si="20"/>
        <v>音楽Ⅰ</v>
      </c>
      <c r="AH4" s="57" t="str">
        <f t="shared" si="20"/>
        <v>英語Ⅰ</v>
      </c>
      <c r="AI4" s="57" t="str">
        <f t="shared" si="20"/>
        <v>家庭一般</v>
      </c>
      <c r="AJ4" s="57" t="str">
        <f t="shared" si="20"/>
        <v>農業基礎</v>
      </c>
      <c r="AK4" s="57" t="str">
        <f t="shared" ref="AK4:AT13" si="21">IFERROR(VLOOKUP($W$1&amp;"_"&amp;AK$1&amp;"_"&amp;$X4,$D:$K,8,0),"")</f>
        <v>工業基礎</v>
      </c>
      <c r="AL4" s="57" t="str">
        <f t="shared" si="21"/>
        <v>流通経済</v>
      </c>
      <c r="AM4" s="57" t="str">
        <f t="shared" si="21"/>
        <v>水産一般</v>
      </c>
      <c r="AN4" s="57" t="str">
        <f t="shared" si="21"/>
        <v>看護基確医学</v>
      </c>
      <c r="AO4" s="57" t="str">
        <f t="shared" si="21"/>
        <v>理数数学Ⅰ</v>
      </c>
      <c r="AP4" s="57" t="str">
        <f t="shared" si="21"/>
        <v>体育理論</v>
      </c>
      <c r="AQ4" s="57" t="str">
        <f t="shared" si="21"/>
        <v>音楽理論</v>
      </c>
      <c r="AR4" s="57" t="str">
        <f t="shared" si="21"/>
        <v>美術概論</v>
      </c>
      <c r="AS4" s="57" t="str">
        <f t="shared" si="21"/>
        <v>総合英語</v>
      </c>
      <c r="AT4" s="57" t="str">
        <f t="shared" si="21"/>
        <v>その他の科目</v>
      </c>
      <c r="AU4" s="57" t="str">
        <f t="shared" ref="AU4:BA13" si="22">IFERROR(VLOOKUP($W$1&amp;"_"&amp;AU$1&amp;"_"&amp;$X4,$D:$K,8,0),"")</f>
        <v/>
      </c>
      <c r="AV4" s="57" t="str">
        <f t="shared" si="22"/>
        <v/>
      </c>
      <c r="AW4" s="57" t="str">
        <f t="shared" si="22"/>
        <v/>
      </c>
      <c r="AX4" s="57" t="str">
        <f t="shared" si="22"/>
        <v/>
      </c>
      <c r="AY4" s="57" t="str">
        <f t="shared" si="22"/>
        <v/>
      </c>
      <c r="AZ4" s="57" t="str">
        <f t="shared" si="22"/>
        <v/>
      </c>
      <c r="BA4" s="57" t="str">
        <f t="shared" si="22"/>
        <v/>
      </c>
    </row>
    <row r="5" spans="2:53" x14ac:dyDescent="0.15">
      <c r="B5" s="50">
        <f t="shared" si="1"/>
        <v>1</v>
      </c>
      <c r="C5" s="50">
        <f t="shared" si="2"/>
        <v>4</v>
      </c>
      <c r="D5" s="50" t="str">
        <f t="shared" si="3"/>
        <v>1994_1_4</v>
      </c>
      <c r="E5" s="50" t="str">
        <f t="shared" si="6"/>
        <v>1_4_1</v>
      </c>
      <c r="F5" s="50">
        <f t="shared" si="7"/>
        <v>1</v>
      </c>
      <c r="G5" s="50">
        <f t="shared" si="8"/>
        <v>4</v>
      </c>
      <c r="H5" s="50">
        <f t="shared" si="9"/>
        <v>1004</v>
      </c>
      <c r="I5" s="57">
        <v>1994</v>
      </c>
      <c r="J5" s="57" t="s">
        <v>57</v>
      </c>
      <c r="K5" s="57" t="s">
        <v>421</v>
      </c>
      <c r="L5" s="57" t="str">
        <f t="shared" si="10"/>
        <v>1994_国語</v>
      </c>
      <c r="M5" s="57" t="str">
        <f t="shared" si="11"/>
        <v>1994_国語_現代文</v>
      </c>
      <c r="N5" s="57">
        <f t="shared" si="4"/>
        <v>1004</v>
      </c>
      <c r="P5" s="57">
        <f t="shared" si="12"/>
        <v>4</v>
      </c>
      <c r="Q5" s="56">
        <v>4</v>
      </c>
      <c r="R5" s="59">
        <f t="shared" si="13"/>
        <v>2022</v>
      </c>
      <c r="S5" s="56">
        <f t="shared" si="14"/>
        <v>313</v>
      </c>
      <c r="T5" s="56">
        <f t="shared" si="15"/>
        <v>1226</v>
      </c>
      <c r="U5" s="56">
        <f t="shared" si="16"/>
        <v>26</v>
      </c>
      <c r="X5" s="59">
        <v>2</v>
      </c>
      <c r="Y5" s="56">
        <f t="shared" si="18"/>
        <v>7</v>
      </c>
      <c r="Z5" s="57" t="str">
        <f t="shared" si="19"/>
        <v>地理歴史</v>
      </c>
      <c r="AA5" s="57" t="str">
        <f t="shared" si="20"/>
        <v>国語Ⅱ</v>
      </c>
      <c r="AB5" s="57" t="str">
        <f t="shared" si="20"/>
        <v>世界史Ｂ</v>
      </c>
      <c r="AC5" s="57" t="str">
        <f t="shared" si="20"/>
        <v>倫理</v>
      </c>
      <c r="AD5" s="57" t="str">
        <f t="shared" si="20"/>
        <v>数学Ⅱ</v>
      </c>
      <c r="AE5" s="57" t="str">
        <f t="shared" si="20"/>
        <v>物理ⅠＡ</v>
      </c>
      <c r="AF5" s="57" t="str">
        <f t="shared" si="20"/>
        <v>保健</v>
      </c>
      <c r="AG5" s="57" t="str">
        <f t="shared" si="20"/>
        <v>音楽Ⅱ</v>
      </c>
      <c r="AH5" s="57" t="str">
        <f t="shared" si="20"/>
        <v>英語Ⅱ</v>
      </c>
      <c r="AI5" s="57" t="str">
        <f t="shared" si="20"/>
        <v>生活技術</v>
      </c>
      <c r="AJ5" s="57" t="str">
        <f t="shared" si="20"/>
        <v>農業情報処理</v>
      </c>
      <c r="AK5" s="57" t="str">
        <f t="shared" si="21"/>
        <v>実習</v>
      </c>
      <c r="AL5" s="57" t="str">
        <f t="shared" si="21"/>
        <v>簿記</v>
      </c>
      <c r="AM5" s="57" t="str">
        <f t="shared" si="21"/>
        <v>水産情報処理</v>
      </c>
      <c r="AN5" s="57" t="str">
        <f t="shared" si="21"/>
        <v>基確看護</v>
      </c>
      <c r="AO5" s="57" t="str">
        <f t="shared" si="21"/>
        <v>理数数学Ⅱ</v>
      </c>
      <c r="AP5" s="57" t="str">
        <f t="shared" si="21"/>
        <v>体操</v>
      </c>
      <c r="AQ5" s="57" t="str">
        <f t="shared" si="21"/>
        <v>音楽史</v>
      </c>
      <c r="AR5" s="57" t="str">
        <f t="shared" si="21"/>
        <v>美術史</v>
      </c>
      <c r="AS5" s="57" t="str">
        <f t="shared" si="21"/>
        <v>英語理解</v>
      </c>
      <c r="AT5" s="57" t="str">
        <f t="shared" si="21"/>
        <v/>
      </c>
      <c r="AU5" s="57" t="str">
        <f t="shared" si="22"/>
        <v/>
      </c>
      <c r="AV5" s="57" t="str">
        <f t="shared" si="22"/>
        <v/>
      </c>
      <c r="AW5" s="57" t="str">
        <f t="shared" si="22"/>
        <v/>
      </c>
      <c r="AX5" s="57" t="str">
        <f t="shared" si="22"/>
        <v/>
      </c>
      <c r="AY5" s="57" t="str">
        <f t="shared" si="22"/>
        <v/>
      </c>
      <c r="AZ5" s="57" t="str">
        <f t="shared" si="22"/>
        <v/>
      </c>
      <c r="BA5" s="57" t="str">
        <f t="shared" si="22"/>
        <v/>
      </c>
    </row>
    <row r="6" spans="2:53" x14ac:dyDescent="0.15">
      <c r="B6" s="50">
        <f t="shared" si="1"/>
        <v>1</v>
      </c>
      <c r="C6" s="50">
        <f t="shared" si="2"/>
        <v>5</v>
      </c>
      <c r="D6" s="50" t="str">
        <f t="shared" si="3"/>
        <v>1994_1_5</v>
      </c>
      <c r="E6" s="50" t="str">
        <f t="shared" si="6"/>
        <v>1_5_1</v>
      </c>
      <c r="F6" s="50">
        <f t="shared" si="7"/>
        <v>1</v>
      </c>
      <c r="G6" s="50">
        <f t="shared" si="8"/>
        <v>5</v>
      </c>
      <c r="H6" s="50">
        <f t="shared" si="9"/>
        <v>1005</v>
      </c>
      <c r="I6" s="57">
        <v>1994</v>
      </c>
      <c r="J6" s="57" t="s">
        <v>57</v>
      </c>
      <c r="K6" s="57" t="s">
        <v>422</v>
      </c>
      <c r="L6" s="57" t="str">
        <f t="shared" si="10"/>
        <v>1994_国語</v>
      </c>
      <c r="M6" s="57" t="str">
        <f t="shared" si="11"/>
        <v>1994_国語_現代語</v>
      </c>
      <c r="N6" s="57">
        <f t="shared" si="4"/>
        <v>1005</v>
      </c>
      <c r="P6" s="57">
        <f t="shared" si="12"/>
        <v>5</v>
      </c>
      <c r="Q6" s="56">
        <v>5</v>
      </c>
      <c r="R6" s="59" t="str">
        <f t="shared" si="13"/>
        <v/>
      </c>
      <c r="S6" s="56" t="str">
        <f t="shared" si="14"/>
        <v/>
      </c>
      <c r="T6" s="56" t="str">
        <f t="shared" si="15"/>
        <v/>
      </c>
      <c r="U6" s="56" t="str">
        <f t="shared" si="16"/>
        <v/>
      </c>
      <c r="X6" s="59">
        <v>3</v>
      </c>
      <c r="Y6" s="56">
        <f t="shared" si="18"/>
        <v>4</v>
      </c>
      <c r="Z6" s="57" t="str">
        <f t="shared" si="19"/>
        <v>公民</v>
      </c>
      <c r="AA6" s="57" t="str">
        <f t="shared" si="20"/>
        <v>国語表現</v>
      </c>
      <c r="AB6" s="57" t="str">
        <f t="shared" si="20"/>
        <v>日本史Ａ</v>
      </c>
      <c r="AC6" s="57" t="str">
        <f t="shared" si="20"/>
        <v>政治・経済</v>
      </c>
      <c r="AD6" s="57" t="str">
        <f t="shared" si="20"/>
        <v>数学Ⅲ</v>
      </c>
      <c r="AE6" s="57" t="str">
        <f t="shared" si="20"/>
        <v>物理ⅠＢ</v>
      </c>
      <c r="AF6" s="57" t="str">
        <f t="shared" si="20"/>
        <v>その他の科目</v>
      </c>
      <c r="AG6" s="57" t="str">
        <f t="shared" si="20"/>
        <v>音楽Ⅲ</v>
      </c>
      <c r="AH6" s="57" t="str">
        <f t="shared" si="20"/>
        <v>オーラル・コミュニケーションＡ</v>
      </c>
      <c r="AI6" s="57" t="str">
        <f t="shared" si="20"/>
        <v>生活一般</v>
      </c>
      <c r="AJ6" s="57" t="str">
        <f t="shared" si="20"/>
        <v>総合実習</v>
      </c>
      <c r="AK6" s="57" t="str">
        <f t="shared" si="21"/>
        <v>製図</v>
      </c>
      <c r="AL6" s="57" t="str">
        <f t="shared" si="21"/>
        <v>情報処理</v>
      </c>
      <c r="AM6" s="57" t="str">
        <f t="shared" si="21"/>
        <v>総合実習</v>
      </c>
      <c r="AN6" s="57" t="str">
        <f t="shared" si="21"/>
        <v>成人看護</v>
      </c>
      <c r="AO6" s="57" t="str">
        <f t="shared" si="21"/>
        <v>理数物理</v>
      </c>
      <c r="AP6" s="57" t="str">
        <f t="shared" si="21"/>
        <v>スポーツⅠ</v>
      </c>
      <c r="AQ6" s="57" t="str">
        <f t="shared" si="21"/>
        <v>演奏法</v>
      </c>
      <c r="AR6" s="57" t="str">
        <f t="shared" si="21"/>
        <v>素描</v>
      </c>
      <c r="AS6" s="57" t="str">
        <f t="shared" si="21"/>
        <v>英語表現</v>
      </c>
      <c r="AT6" s="57" t="str">
        <f t="shared" si="21"/>
        <v/>
      </c>
      <c r="AU6" s="57" t="str">
        <f t="shared" si="22"/>
        <v/>
      </c>
      <c r="AV6" s="57" t="str">
        <f t="shared" si="22"/>
        <v/>
      </c>
      <c r="AW6" s="57" t="str">
        <f t="shared" si="22"/>
        <v/>
      </c>
      <c r="AX6" s="57" t="str">
        <f t="shared" si="22"/>
        <v/>
      </c>
      <c r="AY6" s="57" t="str">
        <f t="shared" si="22"/>
        <v/>
      </c>
      <c r="AZ6" s="57" t="str">
        <f t="shared" si="22"/>
        <v/>
      </c>
      <c r="BA6" s="57" t="str">
        <f t="shared" si="22"/>
        <v/>
      </c>
    </row>
    <row r="7" spans="2:53" x14ac:dyDescent="0.15">
      <c r="B7" s="50">
        <f t="shared" si="1"/>
        <v>1</v>
      </c>
      <c r="C7" s="50">
        <f t="shared" si="2"/>
        <v>6</v>
      </c>
      <c r="D7" s="50" t="str">
        <f t="shared" si="3"/>
        <v>1994_1_6</v>
      </c>
      <c r="E7" s="50" t="str">
        <f t="shared" si="6"/>
        <v>1_6_1</v>
      </c>
      <c r="F7" s="50">
        <f t="shared" si="7"/>
        <v>1</v>
      </c>
      <c r="G7" s="50">
        <f t="shared" si="8"/>
        <v>6</v>
      </c>
      <c r="H7" s="50">
        <f t="shared" si="9"/>
        <v>1006</v>
      </c>
      <c r="I7" s="57">
        <v>1994</v>
      </c>
      <c r="J7" s="57" t="s">
        <v>57</v>
      </c>
      <c r="K7" s="57" t="s">
        <v>423</v>
      </c>
      <c r="L7" s="57" t="str">
        <f t="shared" si="10"/>
        <v>1994_国語</v>
      </c>
      <c r="M7" s="57" t="str">
        <f t="shared" si="11"/>
        <v>1994_国語_古典Ⅰ</v>
      </c>
      <c r="N7" s="57">
        <f t="shared" si="4"/>
        <v>1006</v>
      </c>
      <c r="P7" s="57">
        <f t="shared" si="12"/>
        <v>6</v>
      </c>
      <c r="Q7" s="56">
        <v>6</v>
      </c>
      <c r="R7" s="59" t="str">
        <f t="shared" si="13"/>
        <v/>
      </c>
      <c r="S7" s="56" t="str">
        <f t="shared" si="14"/>
        <v/>
      </c>
      <c r="T7" s="56" t="str">
        <f t="shared" si="15"/>
        <v/>
      </c>
      <c r="U7" s="56" t="str">
        <f t="shared" si="16"/>
        <v/>
      </c>
      <c r="X7" s="59">
        <v>4</v>
      </c>
      <c r="Y7" s="56">
        <f t="shared" si="18"/>
        <v>7</v>
      </c>
      <c r="Z7" s="57" t="str">
        <f t="shared" si="19"/>
        <v>数学</v>
      </c>
      <c r="AA7" s="57" t="str">
        <f t="shared" si="20"/>
        <v>現代文</v>
      </c>
      <c r="AB7" s="57" t="str">
        <f t="shared" si="20"/>
        <v>日本史Ｂ</v>
      </c>
      <c r="AC7" s="57" t="str">
        <f t="shared" si="20"/>
        <v>その他の科目</v>
      </c>
      <c r="AD7" s="57" t="str">
        <f t="shared" si="20"/>
        <v>数学Ａ</v>
      </c>
      <c r="AE7" s="57" t="str">
        <f t="shared" si="20"/>
        <v>物理Ⅱ</v>
      </c>
      <c r="AF7" s="57" t="str">
        <f t="shared" si="20"/>
        <v/>
      </c>
      <c r="AG7" s="57" t="str">
        <f t="shared" si="20"/>
        <v>美術Ⅰ</v>
      </c>
      <c r="AH7" s="57" t="str">
        <f t="shared" si="20"/>
        <v>オーラル・コミュニケーションＢ</v>
      </c>
      <c r="AI7" s="57" t="str">
        <f t="shared" si="20"/>
        <v>家庭情報処理</v>
      </c>
      <c r="AJ7" s="57" t="str">
        <f t="shared" si="20"/>
        <v>課題研究</v>
      </c>
      <c r="AK7" s="57" t="str">
        <f t="shared" si="21"/>
        <v>工業数理</v>
      </c>
      <c r="AL7" s="57" t="str">
        <f t="shared" si="21"/>
        <v>計算事務</v>
      </c>
      <c r="AM7" s="57" t="str">
        <f t="shared" si="21"/>
        <v>課題研究</v>
      </c>
      <c r="AN7" s="57" t="str">
        <f t="shared" si="21"/>
        <v>母子看護</v>
      </c>
      <c r="AO7" s="57" t="str">
        <f t="shared" si="21"/>
        <v>理数化学</v>
      </c>
      <c r="AP7" s="57" t="str">
        <f t="shared" si="21"/>
        <v>スポーツⅡ</v>
      </c>
      <c r="AQ7" s="57" t="str">
        <f t="shared" si="21"/>
        <v>ソルフェージュ</v>
      </c>
      <c r="AR7" s="57" t="str">
        <f t="shared" si="21"/>
        <v>構成</v>
      </c>
      <c r="AS7" s="57" t="str">
        <f t="shared" si="21"/>
        <v>外国事情</v>
      </c>
      <c r="AT7" s="57" t="str">
        <f t="shared" si="21"/>
        <v/>
      </c>
      <c r="AU7" s="57" t="str">
        <f t="shared" si="22"/>
        <v/>
      </c>
      <c r="AV7" s="57" t="str">
        <f t="shared" si="22"/>
        <v/>
      </c>
      <c r="AW7" s="57" t="str">
        <f t="shared" si="22"/>
        <v/>
      </c>
      <c r="AX7" s="57" t="str">
        <f t="shared" si="22"/>
        <v/>
      </c>
      <c r="AY7" s="57" t="str">
        <f t="shared" si="22"/>
        <v/>
      </c>
      <c r="AZ7" s="57" t="str">
        <f t="shared" si="22"/>
        <v/>
      </c>
      <c r="BA7" s="57" t="str">
        <f t="shared" si="22"/>
        <v/>
      </c>
    </row>
    <row r="8" spans="2:53" x14ac:dyDescent="0.15">
      <c r="B8" s="50">
        <f t="shared" si="1"/>
        <v>1</v>
      </c>
      <c r="C8" s="50">
        <f t="shared" si="2"/>
        <v>7</v>
      </c>
      <c r="D8" s="50" t="str">
        <f t="shared" si="3"/>
        <v>1994_1_7</v>
      </c>
      <c r="E8" s="50" t="str">
        <f t="shared" si="6"/>
        <v>1_7_1</v>
      </c>
      <c r="F8" s="50">
        <f t="shared" si="7"/>
        <v>1</v>
      </c>
      <c r="G8" s="50">
        <f t="shared" si="8"/>
        <v>7</v>
      </c>
      <c r="H8" s="50">
        <f t="shared" si="9"/>
        <v>1007</v>
      </c>
      <c r="I8" s="57">
        <v>1994</v>
      </c>
      <c r="J8" s="57" t="s">
        <v>57</v>
      </c>
      <c r="K8" s="57" t="s">
        <v>424</v>
      </c>
      <c r="L8" s="57" t="str">
        <f t="shared" si="10"/>
        <v>1994_国語</v>
      </c>
      <c r="M8" s="57" t="str">
        <f t="shared" si="11"/>
        <v>1994_国語_古典Ⅱ</v>
      </c>
      <c r="N8" s="57">
        <f t="shared" si="4"/>
        <v>1007</v>
      </c>
      <c r="P8" s="57">
        <f t="shared" si="12"/>
        <v>7</v>
      </c>
      <c r="Q8" s="56">
        <v>7</v>
      </c>
      <c r="R8" s="59" t="str">
        <f t="shared" si="13"/>
        <v/>
      </c>
      <c r="S8" s="56" t="str">
        <f t="shared" si="14"/>
        <v/>
      </c>
      <c r="T8" s="56" t="str">
        <f t="shared" si="15"/>
        <v/>
      </c>
      <c r="U8" s="56" t="str">
        <f t="shared" si="16"/>
        <v/>
      </c>
      <c r="X8" s="59">
        <v>5</v>
      </c>
      <c r="Y8" s="56">
        <f t="shared" si="18"/>
        <v>14</v>
      </c>
      <c r="Z8" s="57" t="str">
        <f t="shared" si="19"/>
        <v>理科</v>
      </c>
      <c r="AA8" s="57" t="str">
        <f t="shared" si="20"/>
        <v>現代語</v>
      </c>
      <c r="AB8" s="57" t="str">
        <f t="shared" si="20"/>
        <v>地理Ａ</v>
      </c>
      <c r="AC8" s="57" t="str">
        <f t="shared" si="20"/>
        <v/>
      </c>
      <c r="AD8" s="57" t="str">
        <f t="shared" si="20"/>
        <v>数学Ｂ</v>
      </c>
      <c r="AE8" s="57" t="str">
        <f t="shared" si="20"/>
        <v>化学ⅠＡ</v>
      </c>
      <c r="AF8" s="57" t="str">
        <f t="shared" si="20"/>
        <v/>
      </c>
      <c r="AG8" s="57" t="str">
        <f t="shared" si="20"/>
        <v>美術Ⅱ</v>
      </c>
      <c r="AH8" s="57" t="str">
        <f t="shared" si="20"/>
        <v>オーラル・コミュニケーションＣ</v>
      </c>
      <c r="AI8" s="57" t="str">
        <f t="shared" si="20"/>
        <v>課題研究</v>
      </c>
      <c r="AJ8" s="57" t="str">
        <f t="shared" si="20"/>
        <v>作物</v>
      </c>
      <c r="AK8" s="57" t="str">
        <f t="shared" si="21"/>
        <v>情報技術基礎</v>
      </c>
      <c r="AL8" s="57" t="str">
        <f t="shared" si="21"/>
        <v>総合実践</v>
      </c>
      <c r="AM8" s="57" t="str">
        <f t="shared" si="21"/>
        <v>漁業</v>
      </c>
      <c r="AN8" s="57" t="str">
        <f t="shared" si="21"/>
        <v>看護臨床実習</v>
      </c>
      <c r="AO8" s="57" t="str">
        <f t="shared" si="21"/>
        <v>理数生物</v>
      </c>
      <c r="AP8" s="57" t="str">
        <f t="shared" si="21"/>
        <v>スポーツⅢ</v>
      </c>
      <c r="AQ8" s="57" t="str">
        <f t="shared" si="21"/>
        <v>声楽</v>
      </c>
      <c r="AR8" s="57" t="str">
        <f t="shared" si="21"/>
        <v>絵画</v>
      </c>
      <c r="AS8" s="57" t="str">
        <f t="shared" si="21"/>
        <v>英語一般</v>
      </c>
      <c r="AT8" s="57" t="str">
        <f t="shared" si="21"/>
        <v/>
      </c>
      <c r="AU8" s="57" t="str">
        <f t="shared" si="22"/>
        <v/>
      </c>
      <c r="AV8" s="57" t="str">
        <f t="shared" si="22"/>
        <v/>
      </c>
      <c r="AW8" s="57" t="str">
        <f t="shared" si="22"/>
        <v/>
      </c>
      <c r="AX8" s="57" t="str">
        <f t="shared" si="22"/>
        <v/>
      </c>
      <c r="AY8" s="57" t="str">
        <f t="shared" si="22"/>
        <v/>
      </c>
      <c r="AZ8" s="57" t="str">
        <f t="shared" si="22"/>
        <v/>
      </c>
      <c r="BA8" s="57" t="str">
        <f t="shared" si="22"/>
        <v/>
      </c>
    </row>
    <row r="9" spans="2:53" x14ac:dyDescent="0.15">
      <c r="B9" s="50">
        <f t="shared" si="1"/>
        <v>1</v>
      </c>
      <c r="C9" s="50">
        <f t="shared" si="2"/>
        <v>8</v>
      </c>
      <c r="D9" s="50" t="str">
        <f t="shared" si="3"/>
        <v>1994_1_8</v>
      </c>
      <c r="E9" s="50" t="str">
        <f t="shared" si="6"/>
        <v>1_8_1</v>
      </c>
      <c r="F9" s="50">
        <f t="shared" si="7"/>
        <v>1</v>
      </c>
      <c r="G9" s="50">
        <f t="shared" si="8"/>
        <v>8</v>
      </c>
      <c r="H9" s="50">
        <f t="shared" si="9"/>
        <v>1008</v>
      </c>
      <c r="I9" s="57">
        <v>1994</v>
      </c>
      <c r="J9" s="57" t="s">
        <v>57</v>
      </c>
      <c r="K9" s="57" t="s">
        <v>425</v>
      </c>
      <c r="L9" s="57" t="str">
        <f t="shared" si="10"/>
        <v>1994_国語</v>
      </c>
      <c r="M9" s="57" t="str">
        <f t="shared" si="11"/>
        <v>1994_国語_古典購読</v>
      </c>
      <c r="N9" s="57">
        <f t="shared" si="4"/>
        <v>1008</v>
      </c>
      <c r="P9" s="57">
        <f t="shared" si="12"/>
        <v>8</v>
      </c>
      <c r="Q9" s="56">
        <v>8</v>
      </c>
      <c r="R9" s="59" t="str">
        <f t="shared" si="13"/>
        <v/>
      </c>
      <c r="S9" s="56" t="str">
        <f t="shared" si="14"/>
        <v/>
      </c>
      <c r="T9" s="56" t="str">
        <f t="shared" si="15"/>
        <v/>
      </c>
      <c r="U9" s="56" t="str">
        <f t="shared" si="16"/>
        <v/>
      </c>
      <c r="X9" s="59">
        <v>6</v>
      </c>
      <c r="Y9" s="56">
        <f t="shared" si="18"/>
        <v>3</v>
      </c>
      <c r="Z9" s="57" t="str">
        <f t="shared" si="19"/>
        <v>保健体育</v>
      </c>
      <c r="AA9" s="57" t="str">
        <f t="shared" si="20"/>
        <v>古典Ⅰ</v>
      </c>
      <c r="AB9" s="57" t="str">
        <f t="shared" si="20"/>
        <v>地理Ｂ</v>
      </c>
      <c r="AC9" s="57" t="str">
        <f t="shared" si="20"/>
        <v/>
      </c>
      <c r="AD9" s="57" t="str">
        <f t="shared" si="20"/>
        <v>数学Ｃ</v>
      </c>
      <c r="AE9" s="57" t="str">
        <f t="shared" si="20"/>
        <v>化学ⅠＢ</v>
      </c>
      <c r="AF9" s="57" t="str">
        <f t="shared" si="20"/>
        <v/>
      </c>
      <c r="AG9" s="57" t="str">
        <f t="shared" si="20"/>
        <v>美術Ⅲ</v>
      </c>
      <c r="AH9" s="57" t="str">
        <f t="shared" si="20"/>
        <v>リーディング</v>
      </c>
      <c r="AI9" s="57" t="str">
        <f t="shared" si="20"/>
        <v>被服</v>
      </c>
      <c r="AJ9" s="57" t="str">
        <f t="shared" si="20"/>
        <v>栽培環境</v>
      </c>
      <c r="AK9" s="57" t="str">
        <f t="shared" si="21"/>
        <v>課題研究</v>
      </c>
      <c r="AL9" s="57" t="str">
        <f t="shared" si="21"/>
        <v>課題研究</v>
      </c>
      <c r="AM9" s="57" t="str">
        <f t="shared" si="21"/>
        <v>航海・計器</v>
      </c>
      <c r="AN9" s="57" t="str">
        <f t="shared" si="21"/>
        <v>看護情報処理</v>
      </c>
      <c r="AO9" s="57" t="str">
        <f t="shared" si="21"/>
        <v>理数地学</v>
      </c>
      <c r="AP9" s="57" t="str">
        <f t="shared" si="21"/>
        <v>ダンス</v>
      </c>
      <c r="AQ9" s="57" t="str">
        <f t="shared" si="21"/>
        <v>器楽</v>
      </c>
      <c r="AR9" s="57" t="str">
        <f t="shared" si="21"/>
        <v>版画</v>
      </c>
      <c r="AS9" s="57" t="str">
        <f t="shared" si="21"/>
        <v>時事英語</v>
      </c>
      <c r="AT9" s="57" t="str">
        <f t="shared" si="21"/>
        <v/>
      </c>
      <c r="AU9" s="57" t="str">
        <f t="shared" si="22"/>
        <v/>
      </c>
      <c r="AV9" s="57" t="str">
        <f t="shared" si="22"/>
        <v/>
      </c>
      <c r="AW9" s="57" t="str">
        <f t="shared" si="22"/>
        <v/>
      </c>
      <c r="AX9" s="57" t="str">
        <f t="shared" si="22"/>
        <v/>
      </c>
      <c r="AY9" s="57" t="str">
        <f t="shared" si="22"/>
        <v/>
      </c>
      <c r="AZ9" s="57" t="str">
        <f t="shared" si="22"/>
        <v/>
      </c>
      <c r="BA9" s="57" t="str">
        <f t="shared" si="22"/>
        <v/>
      </c>
    </row>
    <row r="10" spans="2:53" x14ac:dyDescent="0.15">
      <c r="B10" s="50">
        <f t="shared" si="1"/>
        <v>1</v>
      </c>
      <c r="C10" s="50">
        <f t="shared" si="2"/>
        <v>9</v>
      </c>
      <c r="D10" s="50" t="str">
        <f t="shared" si="3"/>
        <v>1994_1_9</v>
      </c>
      <c r="E10" s="50" t="str">
        <f t="shared" si="6"/>
        <v>1_9_1</v>
      </c>
      <c r="F10" s="50">
        <f t="shared" si="7"/>
        <v>1</v>
      </c>
      <c r="G10" s="50">
        <f t="shared" si="8"/>
        <v>9</v>
      </c>
      <c r="H10" s="50">
        <f t="shared" si="9"/>
        <v>1009</v>
      </c>
      <c r="I10" s="57">
        <v>1994</v>
      </c>
      <c r="J10" s="57" t="s">
        <v>57</v>
      </c>
      <c r="K10" s="57" t="s">
        <v>426</v>
      </c>
      <c r="L10" s="57" t="str">
        <f t="shared" si="10"/>
        <v>1994_国語</v>
      </c>
      <c r="M10" s="57" t="str">
        <f t="shared" si="11"/>
        <v>1994_国語_その他の科目</v>
      </c>
      <c r="N10" s="57">
        <f t="shared" si="4"/>
        <v>1009</v>
      </c>
      <c r="P10" s="57">
        <f t="shared" si="12"/>
        <v>9</v>
      </c>
      <c r="Q10" s="56">
        <v>9</v>
      </c>
      <c r="R10" s="59" t="str">
        <f t="shared" si="13"/>
        <v/>
      </c>
      <c r="S10" s="56" t="str">
        <f t="shared" si="14"/>
        <v/>
      </c>
      <c r="T10" s="56" t="str">
        <f t="shared" si="15"/>
        <v/>
      </c>
      <c r="U10" s="56" t="str">
        <f t="shared" si="16"/>
        <v/>
      </c>
      <c r="X10" s="59">
        <v>7</v>
      </c>
      <c r="Y10" s="56">
        <f t="shared" si="18"/>
        <v>13</v>
      </c>
      <c r="Z10" s="57" t="str">
        <f t="shared" si="19"/>
        <v>芸術</v>
      </c>
      <c r="AA10" s="57" t="str">
        <f t="shared" si="20"/>
        <v>古典Ⅱ</v>
      </c>
      <c r="AB10" s="57" t="str">
        <f t="shared" si="20"/>
        <v>その他の科目</v>
      </c>
      <c r="AC10" s="57" t="str">
        <f t="shared" si="20"/>
        <v/>
      </c>
      <c r="AD10" s="57" t="str">
        <f t="shared" si="20"/>
        <v>その他の科目</v>
      </c>
      <c r="AE10" s="57" t="str">
        <f t="shared" si="20"/>
        <v>化学Ⅱ</v>
      </c>
      <c r="AF10" s="57" t="str">
        <f t="shared" si="20"/>
        <v/>
      </c>
      <c r="AG10" s="57" t="str">
        <f t="shared" si="20"/>
        <v>工芸Ⅰ</v>
      </c>
      <c r="AH10" s="57" t="str">
        <f t="shared" si="20"/>
        <v>ライティング</v>
      </c>
      <c r="AI10" s="57" t="str">
        <f t="shared" si="20"/>
        <v>食物</v>
      </c>
      <c r="AJ10" s="57" t="str">
        <f t="shared" si="20"/>
        <v>農業経営</v>
      </c>
      <c r="AK10" s="57" t="str">
        <f t="shared" si="21"/>
        <v>機械工作</v>
      </c>
      <c r="AL10" s="57" t="str">
        <f t="shared" si="21"/>
        <v>商品</v>
      </c>
      <c r="AM10" s="57" t="str">
        <f t="shared" si="21"/>
        <v>漁船運用</v>
      </c>
      <c r="AN10" s="57" t="str">
        <f t="shared" si="21"/>
        <v>その他の科目</v>
      </c>
      <c r="AO10" s="57" t="str">
        <f t="shared" si="21"/>
        <v>その他の科目</v>
      </c>
      <c r="AP10" s="57" t="str">
        <f t="shared" si="21"/>
        <v>野外活動</v>
      </c>
      <c r="AQ10" s="57" t="str">
        <f t="shared" si="21"/>
        <v>作曲</v>
      </c>
      <c r="AR10" s="57" t="str">
        <f t="shared" si="21"/>
        <v>彫刻</v>
      </c>
      <c r="AS10" s="57" t="str">
        <f t="shared" si="21"/>
        <v>ＬＬ演習</v>
      </c>
      <c r="AT10" s="57" t="str">
        <f t="shared" si="21"/>
        <v/>
      </c>
      <c r="AU10" s="57" t="str">
        <f t="shared" si="22"/>
        <v/>
      </c>
      <c r="AV10" s="57" t="str">
        <f t="shared" si="22"/>
        <v/>
      </c>
      <c r="AW10" s="57" t="str">
        <f t="shared" si="22"/>
        <v/>
      </c>
      <c r="AX10" s="57" t="str">
        <f t="shared" si="22"/>
        <v/>
      </c>
      <c r="AY10" s="57" t="str">
        <f t="shared" si="22"/>
        <v/>
      </c>
      <c r="AZ10" s="57" t="str">
        <f t="shared" si="22"/>
        <v/>
      </c>
      <c r="BA10" s="57" t="str">
        <f t="shared" si="22"/>
        <v/>
      </c>
    </row>
    <row r="11" spans="2:53" x14ac:dyDescent="0.15">
      <c r="B11" s="50">
        <f t="shared" si="1"/>
        <v>2</v>
      </c>
      <c r="C11" s="50">
        <f t="shared" si="2"/>
        <v>1</v>
      </c>
      <c r="D11" s="50" t="str">
        <f t="shared" si="3"/>
        <v>1994_2_1</v>
      </c>
      <c r="E11" s="50" t="str">
        <f t="shared" si="6"/>
        <v>1_1_2</v>
      </c>
      <c r="F11" s="50">
        <f t="shared" si="7"/>
        <v>1</v>
      </c>
      <c r="G11" s="50">
        <f t="shared" si="8"/>
        <v>10</v>
      </c>
      <c r="H11" s="50">
        <f t="shared" si="9"/>
        <v>1010</v>
      </c>
      <c r="I11" s="57">
        <v>1994</v>
      </c>
      <c r="J11" s="57" t="s">
        <v>409</v>
      </c>
      <c r="K11" s="57" t="s">
        <v>427</v>
      </c>
      <c r="L11" s="57" t="str">
        <f t="shared" si="10"/>
        <v>1994_地理歴史</v>
      </c>
      <c r="M11" s="57" t="str">
        <f t="shared" si="11"/>
        <v>1994_地理歴史_世界史Ａ</v>
      </c>
      <c r="N11" s="57">
        <f t="shared" si="4"/>
        <v>1010</v>
      </c>
      <c r="P11" s="57">
        <f t="shared" si="12"/>
        <v>10</v>
      </c>
      <c r="X11" s="59">
        <v>8</v>
      </c>
      <c r="Y11" s="56">
        <f t="shared" si="18"/>
        <v>10</v>
      </c>
      <c r="Z11" s="57" t="str">
        <f t="shared" si="19"/>
        <v>外国語</v>
      </c>
      <c r="AA11" s="57" t="str">
        <f t="shared" si="20"/>
        <v>古典購読</v>
      </c>
      <c r="AB11" s="57" t="str">
        <f t="shared" si="20"/>
        <v/>
      </c>
      <c r="AC11" s="57" t="str">
        <f t="shared" si="20"/>
        <v/>
      </c>
      <c r="AD11" s="57" t="str">
        <f t="shared" si="20"/>
        <v/>
      </c>
      <c r="AE11" s="57" t="str">
        <f t="shared" si="20"/>
        <v>生物ⅠＡ</v>
      </c>
      <c r="AF11" s="57" t="str">
        <f t="shared" si="20"/>
        <v/>
      </c>
      <c r="AG11" s="57" t="str">
        <f t="shared" si="20"/>
        <v>工芸Ⅱ</v>
      </c>
      <c r="AH11" s="57" t="str">
        <f t="shared" si="20"/>
        <v>ドイツ語</v>
      </c>
      <c r="AI11" s="57" t="str">
        <f t="shared" si="20"/>
        <v>保育</v>
      </c>
      <c r="AJ11" s="57" t="str">
        <f t="shared" si="20"/>
        <v>野菜</v>
      </c>
      <c r="AK11" s="57" t="str">
        <f t="shared" si="21"/>
        <v>機械設計</v>
      </c>
      <c r="AL11" s="57" t="str">
        <f t="shared" si="21"/>
        <v>マーケティング</v>
      </c>
      <c r="AM11" s="57" t="str">
        <f t="shared" si="21"/>
        <v>水産経済</v>
      </c>
      <c r="AN11" s="57" t="str">
        <f t="shared" si="21"/>
        <v/>
      </c>
      <c r="AO11" s="57" t="str">
        <f t="shared" si="21"/>
        <v/>
      </c>
      <c r="AP11" s="57" t="str">
        <f t="shared" si="21"/>
        <v>その他の科目</v>
      </c>
      <c r="AQ11" s="57" t="str">
        <f t="shared" si="21"/>
        <v>その他の科目</v>
      </c>
      <c r="AR11" s="57" t="str">
        <f t="shared" si="21"/>
        <v>ビジュアルデザイン</v>
      </c>
      <c r="AS11" s="57" t="str">
        <f t="shared" si="21"/>
        <v>その他の科目</v>
      </c>
      <c r="AT11" s="57" t="str">
        <f t="shared" si="21"/>
        <v/>
      </c>
      <c r="AU11" s="57" t="str">
        <f t="shared" si="22"/>
        <v/>
      </c>
      <c r="AV11" s="57" t="str">
        <f t="shared" si="22"/>
        <v/>
      </c>
      <c r="AW11" s="57" t="str">
        <f t="shared" si="22"/>
        <v/>
      </c>
      <c r="AX11" s="57" t="str">
        <f t="shared" si="22"/>
        <v/>
      </c>
      <c r="AY11" s="57" t="str">
        <f t="shared" si="22"/>
        <v/>
      </c>
      <c r="AZ11" s="57" t="str">
        <f t="shared" si="22"/>
        <v/>
      </c>
      <c r="BA11" s="57" t="str">
        <f t="shared" si="22"/>
        <v/>
      </c>
    </row>
    <row r="12" spans="2:53" x14ac:dyDescent="0.15">
      <c r="B12" s="50">
        <f t="shared" si="1"/>
        <v>2</v>
      </c>
      <c r="C12" s="50">
        <f t="shared" si="2"/>
        <v>2</v>
      </c>
      <c r="D12" s="50" t="str">
        <f t="shared" si="3"/>
        <v>1994_2_2</v>
      </c>
      <c r="E12" s="50" t="str">
        <f t="shared" si="6"/>
        <v>1_2_2</v>
      </c>
      <c r="F12" s="50">
        <f t="shared" si="7"/>
        <v>1</v>
      </c>
      <c r="G12" s="50">
        <f t="shared" si="8"/>
        <v>11</v>
      </c>
      <c r="H12" s="50">
        <f t="shared" si="9"/>
        <v>1011</v>
      </c>
      <c r="I12" s="57">
        <v>1994</v>
      </c>
      <c r="J12" s="57" t="s">
        <v>409</v>
      </c>
      <c r="K12" s="57" t="s">
        <v>428</v>
      </c>
      <c r="L12" s="57" t="str">
        <f t="shared" si="10"/>
        <v>1994_地理歴史</v>
      </c>
      <c r="M12" s="57" t="str">
        <f t="shared" si="11"/>
        <v>1994_地理歴史_世界史Ｂ</v>
      </c>
      <c r="N12" s="57">
        <f t="shared" si="4"/>
        <v>1011</v>
      </c>
      <c r="P12" s="57">
        <f t="shared" si="12"/>
        <v>11</v>
      </c>
      <c r="X12" s="59">
        <v>9</v>
      </c>
      <c r="Y12" s="56">
        <f t="shared" si="18"/>
        <v>27</v>
      </c>
      <c r="Z12" s="57" t="str">
        <f t="shared" si="19"/>
        <v>家庭</v>
      </c>
      <c r="AA12" s="57" t="str">
        <f t="shared" si="20"/>
        <v>その他の科目</v>
      </c>
      <c r="AB12" s="57" t="str">
        <f t="shared" si="20"/>
        <v/>
      </c>
      <c r="AC12" s="57" t="str">
        <f t="shared" si="20"/>
        <v/>
      </c>
      <c r="AD12" s="57" t="str">
        <f t="shared" si="20"/>
        <v/>
      </c>
      <c r="AE12" s="57" t="str">
        <f t="shared" si="20"/>
        <v>生物ⅠＢ</v>
      </c>
      <c r="AF12" s="57" t="str">
        <f t="shared" si="20"/>
        <v/>
      </c>
      <c r="AG12" s="57" t="str">
        <f t="shared" si="20"/>
        <v>工芸Ⅲ</v>
      </c>
      <c r="AH12" s="57" t="str">
        <f t="shared" si="20"/>
        <v>フランス語</v>
      </c>
      <c r="AI12" s="57" t="str">
        <f t="shared" si="20"/>
        <v>家庭経営</v>
      </c>
      <c r="AJ12" s="57" t="str">
        <f t="shared" si="20"/>
        <v>果樹</v>
      </c>
      <c r="AK12" s="57" t="str">
        <f t="shared" si="21"/>
        <v>原動機</v>
      </c>
      <c r="AL12" s="57" t="str">
        <f t="shared" si="21"/>
        <v>商業デザイン</v>
      </c>
      <c r="AM12" s="57" t="str">
        <f t="shared" si="21"/>
        <v>船用機関</v>
      </c>
      <c r="AN12" s="57" t="str">
        <f t="shared" si="21"/>
        <v/>
      </c>
      <c r="AO12" s="57" t="str">
        <f t="shared" si="21"/>
        <v/>
      </c>
      <c r="AP12" s="57" t="str">
        <f t="shared" si="21"/>
        <v/>
      </c>
      <c r="AQ12" s="57" t="str">
        <f t="shared" si="21"/>
        <v/>
      </c>
      <c r="AR12" s="57" t="str">
        <f t="shared" si="21"/>
        <v>クラフトデザイン</v>
      </c>
      <c r="AS12" s="57" t="str">
        <f t="shared" si="21"/>
        <v/>
      </c>
      <c r="AT12" s="57" t="str">
        <f t="shared" si="21"/>
        <v/>
      </c>
      <c r="AU12" s="57" t="str">
        <f t="shared" si="22"/>
        <v/>
      </c>
      <c r="AV12" s="57" t="str">
        <f t="shared" si="22"/>
        <v/>
      </c>
      <c r="AW12" s="57" t="str">
        <f t="shared" si="22"/>
        <v/>
      </c>
      <c r="AX12" s="57" t="str">
        <f t="shared" si="22"/>
        <v/>
      </c>
      <c r="AY12" s="57" t="str">
        <f t="shared" si="22"/>
        <v/>
      </c>
      <c r="AZ12" s="57" t="str">
        <f t="shared" si="22"/>
        <v/>
      </c>
      <c r="BA12" s="57" t="str">
        <f t="shared" si="22"/>
        <v/>
      </c>
    </row>
    <row r="13" spans="2:53" x14ac:dyDescent="0.15">
      <c r="B13" s="50">
        <f t="shared" si="1"/>
        <v>2</v>
      </c>
      <c r="C13" s="50">
        <f t="shared" si="2"/>
        <v>3</v>
      </c>
      <c r="D13" s="50" t="str">
        <f t="shared" si="3"/>
        <v>1994_2_3</v>
      </c>
      <c r="E13" s="50" t="str">
        <f t="shared" si="6"/>
        <v>1_3_2</v>
      </c>
      <c r="F13" s="50">
        <f t="shared" si="7"/>
        <v>1</v>
      </c>
      <c r="G13" s="50">
        <f t="shared" si="8"/>
        <v>12</v>
      </c>
      <c r="H13" s="50">
        <f t="shared" si="9"/>
        <v>1012</v>
      </c>
      <c r="I13" s="57">
        <v>1994</v>
      </c>
      <c r="J13" s="57" t="s">
        <v>409</v>
      </c>
      <c r="K13" s="57" t="s">
        <v>429</v>
      </c>
      <c r="L13" s="57" t="str">
        <f t="shared" si="10"/>
        <v>1994_地理歴史</v>
      </c>
      <c r="M13" s="57" t="str">
        <f t="shared" si="11"/>
        <v>1994_地理歴史_日本史Ａ</v>
      </c>
      <c r="N13" s="57">
        <f t="shared" si="4"/>
        <v>1012</v>
      </c>
      <c r="P13" s="57">
        <f t="shared" si="12"/>
        <v>12</v>
      </c>
      <c r="X13" s="59">
        <v>10</v>
      </c>
      <c r="Y13" s="56">
        <f t="shared" si="18"/>
        <v>37</v>
      </c>
      <c r="Z13" s="57" t="str">
        <f t="shared" si="19"/>
        <v>農業</v>
      </c>
      <c r="AA13" s="57" t="str">
        <f t="shared" si="20"/>
        <v/>
      </c>
      <c r="AB13" s="57" t="str">
        <f t="shared" si="20"/>
        <v/>
      </c>
      <c r="AC13" s="57" t="str">
        <f t="shared" si="20"/>
        <v/>
      </c>
      <c r="AD13" s="57" t="str">
        <f t="shared" si="20"/>
        <v/>
      </c>
      <c r="AE13" s="57" t="str">
        <f t="shared" si="20"/>
        <v>生物Ⅱ</v>
      </c>
      <c r="AF13" s="57" t="str">
        <f t="shared" si="20"/>
        <v/>
      </c>
      <c r="AG13" s="57" t="str">
        <f t="shared" si="20"/>
        <v>書道Ⅰ</v>
      </c>
      <c r="AH13" s="57" t="str">
        <f t="shared" si="20"/>
        <v>その他の科目</v>
      </c>
      <c r="AI13" s="57" t="str">
        <f t="shared" si="20"/>
        <v>住居</v>
      </c>
      <c r="AJ13" s="57" t="str">
        <f t="shared" si="20"/>
        <v>草花</v>
      </c>
      <c r="AK13" s="57" t="str">
        <f t="shared" si="21"/>
        <v>計測・制御</v>
      </c>
      <c r="AL13" s="57" t="str">
        <f t="shared" si="21"/>
        <v>商業経済</v>
      </c>
      <c r="AM13" s="57" t="str">
        <f t="shared" si="21"/>
        <v>水産工学</v>
      </c>
      <c r="AN13" s="57" t="str">
        <f t="shared" si="21"/>
        <v/>
      </c>
      <c r="AO13" s="57" t="str">
        <f t="shared" si="21"/>
        <v/>
      </c>
      <c r="AP13" s="57" t="str">
        <f t="shared" si="21"/>
        <v/>
      </c>
      <c r="AQ13" s="57" t="str">
        <f t="shared" si="21"/>
        <v/>
      </c>
      <c r="AR13" s="57" t="str">
        <f t="shared" si="21"/>
        <v>図法・製図</v>
      </c>
      <c r="AS13" s="57" t="str">
        <f t="shared" si="21"/>
        <v/>
      </c>
      <c r="AT13" s="57" t="str">
        <f t="shared" si="21"/>
        <v/>
      </c>
      <c r="AU13" s="57" t="str">
        <f t="shared" si="22"/>
        <v/>
      </c>
      <c r="AV13" s="57" t="str">
        <f t="shared" si="22"/>
        <v/>
      </c>
      <c r="AW13" s="57" t="str">
        <f t="shared" si="22"/>
        <v/>
      </c>
      <c r="AX13" s="57" t="str">
        <f t="shared" si="22"/>
        <v/>
      </c>
      <c r="AY13" s="57" t="str">
        <f t="shared" si="22"/>
        <v/>
      </c>
      <c r="AZ13" s="57" t="str">
        <f t="shared" si="22"/>
        <v/>
      </c>
      <c r="BA13" s="57" t="str">
        <f t="shared" si="22"/>
        <v/>
      </c>
    </row>
    <row r="14" spans="2:53" x14ac:dyDescent="0.15">
      <c r="B14" s="50">
        <f t="shared" si="1"/>
        <v>2</v>
      </c>
      <c r="C14" s="50">
        <f t="shared" si="2"/>
        <v>4</v>
      </c>
      <c r="D14" s="50" t="str">
        <f t="shared" si="3"/>
        <v>1994_2_4</v>
      </c>
      <c r="E14" s="50" t="str">
        <f t="shared" si="6"/>
        <v>1_4_2</v>
      </c>
      <c r="F14" s="50">
        <f t="shared" si="7"/>
        <v>1</v>
      </c>
      <c r="G14" s="50">
        <f t="shared" si="8"/>
        <v>13</v>
      </c>
      <c r="H14" s="50">
        <f t="shared" si="9"/>
        <v>1013</v>
      </c>
      <c r="I14" s="57">
        <v>1994</v>
      </c>
      <c r="J14" s="57" t="s">
        <v>409</v>
      </c>
      <c r="K14" s="57" t="s">
        <v>430</v>
      </c>
      <c r="L14" s="57" t="str">
        <f t="shared" si="10"/>
        <v>1994_地理歴史</v>
      </c>
      <c r="M14" s="57" t="str">
        <f t="shared" si="11"/>
        <v>1994_地理歴史_日本史Ｂ</v>
      </c>
      <c r="N14" s="57">
        <f t="shared" si="4"/>
        <v>1013</v>
      </c>
      <c r="P14" s="57">
        <f t="shared" si="12"/>
        <v>13</v>
      </c>
      <c r="X14" s="59">
        <v>11</v>
      </c>
      <c r="Y14" s="56">
        <f t="shared" si="18"/>
        <v>73</v>
      </c>
      <c r="Z14" s="57" t="str">
        <f t="shared" si="19"/>
        <v>工業</v>
      </c>
      <c r="AA14" s="57" t="str">
        <f t="shared" ref="AA14:AJ23" si="23">IFERROR(VLOOKUP($W$1&amp;"_"&amp;AA$1&amp;"_"&amp;$X14,$D:$K,8,0),"")</f>
        <v/>
      </c>
      <c r="AB14" s="57" t="str">
        <f t="shared" si="23"/>
        <v/>
      </c>
      <c r="AC14" s="57" t="str">
        <f t="shared" si="23"/>
        <v/>
      </c>
      <c r="AD14" s="57" t="str">
        <f t="shared" si="23"/>
        <v/>
      </c>
      <c r="AE14" s="57" t="str">
        <f t="shared" si="23"/>
        <v>地学ⅠＡ</v>
      </c>
      <c r="AF14" s="57" t="str">
        <f t="shared" si="23"/>
        <v/>
      </c>
      <c r="AG14" s="57" t="str">
        <f t="shared" si="23"/>
        <v>書道Ⅱ</v>
      </c>
      <c r="AH14" s="57" t="str">
        <f t="shared" si="23"/>
        <v/>
      </c>
      <c r="AI14" s="57" t="str">
        <f t="shared" si="23"/>
        <v>家庭看護・福祉</v>
      </c>
      <c r="AJ14" s="57" t="str">
        <f t="shared" si="23"/>
        <v>畜産</v>
      </c>
      <c r="AK14" s="57" t="str">
        <f t="shared" ref="AK14:AT23" si="24">IFERROR(VLOOKUP($W$1&amp;"_"&amp;AK$1&amp;"_"&amp;$X14,$D:$K,8,0),"")</f>
        <v>電子機械</v>
      </c>
      <c r="AL14" s="57" t="str">
        <f t="shared" si="24"/>
        <v>経営</v>
      </c>
      <c r="AM14" s="57" t="str">
        <f t="shared" si="24"/>
        <v>機械設計工作</v>
      </c>
      <c r="AN14" s="57" t="str">
        <f t="shared" si="24"/>
        <v/>
      </c>
      <c r="AO14" s="57" t="str">
        <f t="shared" si="24"/>
        <v/>
      </c>
      <c r="AP14" s="57" t="str">
        <f t="shared" si="24"/>
        <v/>
      </c>
      <c r="AQ14" s="57" t="str">
        <f t="shared" si="24"/>
        <v/>
      </c>
      <c r="AR14" s="57" t="str">
        <f t="shared" si="24"/>
        <v>映像</v>
      </c>
      <c r="AS14" s="57" t="str">
        <f t="shared" si="24"/>
        <v/>
      </c>
      <c r="AT14" s="57" t="str">
        <f t="shared" si="24"/>
        <v/>
      </c>
      <c r="AU14" s="57" t="str">
        <f t="shared" ref="AU14:BA23" si="25">IFERROR(VLOOKUP($W$1&amp;"_"&amp;AU$1&amp;"_"&amp;$X14,$D:$K,8,0),"")</f>
        <v/>
      </c>
      <c r="AV14" s="57" t="str">
        <f t="shared" si="25"/>
        <v/>
      </c>
      <c r="AW14" s="57" t="str">
        <f t="shared" si="25"/>
        <v/>
      </c>
      <c r="AX14" s="57" t="str">
        <f t="shared" si="25"/>
        <v/>
      </c>
      <c r="AY14" s="57" t="str">
        <f t="shared" si="25"/>
        <v/>
      </c>
      <c r="AZ14" s="57" t="str">
        <f t="shared" si="25"/>
        <v/>
      </c>
      <c r="BA14" s="57" t="str">
        <f t="shared" si="25"/>
        <v/>
      </c>
    </row>
    <row r="15" spans="2:53" x14ac:dyDescent="0.15">
      <c r="B15" s="50">
        <f t="shared" si="1"/>
        <v>2</v>
      </c>
      <c r="C15" s="50">
        <f t="shared" si="2"/>
        <v>5</v>
      </c>
      <c r="D15" s="50" t="str">
        <f t="shared" si="3"/>
        <v>1994_2_5</v>
      </c>
      <c r="E15" s="50" t="str">
        <f t="shared" si="6"/>
        <v>1_5_2</v>
      </c>
      <c r="F15" s="50">
        <f t="shared" si="7"/>
        <v>1</v>
      </c>
      <c r="G15" s="50">
        <f t="shared" si="8"/>
        <v>14</v>
      </c>
      <c r="H15" s="50">
        <f t="shared" si="9"/>
        <v>1014</v>
      </c>
      <c r="I15" s="57">
        <v>1994</v>
      </c>
      <c r="J15" s="57" t="s">
        <v>409</v>
      </c>
      <c r="K15" s="57" t="s">
        <v>431</v>
      </c>
      <c r="L15" s="57" t="str">
        <f t="shared" si="10"/>
        <v>1994_地理歴史</v>
      </c>
      <c r="M15" s="57" t="str">
        <f t="shared" si="11"/>
        <v>1994_地理歴史_地理Ａ</v>
      </c>
      <c r="N15" s="57">
        <f t="shared" si="4"/>
        <v>1014</v>
      </c>
      <c r="P15" s="57">
        <f t="shared" si="12"/>
        <v>14</v>
      </c>
      <c r="X15" s="59">
        <v>12</v>
      </c>
      <c r="Y15" s="56">
        <f t="shared" si="18"/>
        <v>22</v>
      </c>
      <c r="Z15" s="57" t="str">
        <f t="shared" si="19"/>
        <v>商業</v>
      </c>
      <c r="AA15" s="57" t="str">
        <f t="shared" si="23"/>
        <v/>
      </c>
      <c r="AB15" s="57" t="str">
        <f t="shared" si="23"/>
        <v/>
      </c>
      <c r="AC15" s="57" t="str">
        <f t="shared" si="23"/>
        <v/>
      </c>
      <c r="AD15" s="57" t="str">
        <f t="shared" si="23"/>
        <v/>
      </c>
      <c r="AE15" s="57" t="str">
        <f t="shared" si="23"/>
        <v>地学ⅠＢ</v>
      </c>
      <c r="AF15" s="57" t="str">
        <f t="shared" si="23"/>
        <v/>
      </c>
      <c r="AG15" s="57" t="str">
        <f t="shared" si="23"/>
        <v>書道Ⅲ</v>
      </c>
      <c r="AH15" s="57" t="str">
        <f t="shared" si="23"/>
        <v/>
      </c>
      <c r="AI15" s="57" t="str">
        <f t="shared" si="23"/>
        <v>消費経済</v>
      </c>
      <c r="AJ15" s="57" t="str">
        <f t="shared" si="23"/>
        <v>飼料</v>
      </c>
      <c r="AK15" s="57" t="str">
        <f t="shared" si="24"/>
        <v>電子機械応用</v>
      </c>
      <c r="AL15" s="57" t="str">
        <f t="shared" si="24"/>
        <v>商業法規</v>
      </c>
      <c r="AM15" s="57" t="str">
        <f t="shared" si="24"/>
        <v>電気工学</v>
      </c>
      <c r="AN15" s="57" t="str">
        <f t="shared" si="24"/>
        <v/>
      </c>
      <c r="AO15" s="57" t="str">
        <f t="shared" si="24"/>
        <v/>
      </c>
      <c r="AP15" s="57" t="str">
        <f t="shared" si="24"/>
        <v/>
      </c>
      <c r="AQ15" s="57" t="str">
        <f t="shared" si="24"/>
        <v/>
      </c>
      <c r="AR15" s="57" t="str">
        <f t="shared" si="24"/>
        <v>コンピュータ造形</v>
      </c>
      <c r="AS15" s="57" t="str">
        <f t="shared" si="24"/>
        <v/>
      </c>
      <c r="AT15" s="57" t="str">
        <f t="shared" si="24"/>
        <v/>
      </c>
      <c r="AU15" s="57" t="str">
        <f t="shared" si="25"/>
        <v/>
      </c>
      <c r="AV15" s="57" t="str">
        <f t="shared" si="25"/>
        <v/>
      </c>
      <c r="AW15" s="57" t="str">
        <f t="shared" si="25"/>
        <v/>
      </c>
      <c r="AX15" s="57" t="str">
        <f t="shared" si="25"/>
        <v/>
      </c>
      <c r="AY15" s="57" t="str">
        <f t="shared" si="25"/>
        <v/>
      </c>
      <c r="AZ15" s="57" t="str">
        <f t="shared" si="25"/>
        <v/>
      </c>
      <c r="BA15" s="57" t="str">
        <f t="shared" si="25"/>
        <v/>
      </c>
    </row>
    <row r="16" spans="2:53" x14ac:dyDescent="0.15">
      <c r="B16" s="50">
        <f t="shared" si="1"/>
        <v>2</v>
      </c>
      <c r="C16" s="50">
        <f t="shared" si="2"/>
        <v>6</v>
      </c>
      <c r="D16" s="50" t="str">
        <f t="shared" si="3"/>
        <v>1994_2_6</v>
      </c>
      <c r="E16" s="50" t="str">
        <f t="shared" si="6"/>
        <v>1_6_2</v>
      </c>
      <c r="F16" s="50">
        <f t="shared" si="7"/>
        <v>1</v>
      </c>
      <c r="G16" s="50">
        <f t="shared" si="8"/>
        <v>15</v>
      </c>
      <c r="H16" s="50">
        <f t="shared" si="9"/>
        <v>1015</v>
      </c>
      <c r="I16" s="57">
        <v>1994</v>
      </c>
      <c r="J16" s="57" t="s">
        <v>409</v>
      </c>
      <c r="K16" s="57" t="s">
        <v>432</v>
      </c>
      <c r="L16" s="57" t="str">
        <f t="shared" si="10"/>
        <v>1994_地理歴史</v>
      </c>
      <c r="M16" s="57" t="str">
        <f t="shared" si="11"/>
        <v>1994_地理歴史_地理Ｂ</v>
      </c>
      <c r="N16" s="57">
        <f t="shared" si="4"/>
        <v>1015</v>
      </c>
      <c r="P16" s="57">
        <f t="shared" si="12"/>
        <v>15</v>
      </c>
      <c r="X16" s="59">
        <v>13</v>
      </c>
      <c r="Y16" s="56">
        <f t="shared" si="18"/>
        <v>25</v>
      </c>
      <c r="Z16" s="57" t="str">
        <f t="shared" si="19"/>
        <v>水産</v>
      </c>
      <c r="AA16" s="57" t="str">
        <f t="shared" si="23"/>
        <v/>
      </c>
      <c r="AB16" s="57" t="str">
        <f t="shared" si="23"/>
        <v/>
      </c>
      <c r="AC16" s="57" t="str">
        <f t="shared" si="23"/>
        <v/>
      </c>
      <c r="AD16" s="57" t="str">
        <f t="shared" si="23"/>
        <v/>
      </c>
      <c r="AE16" s="57" t="str">
        <f t="shared" si="23"/>
        <v>地学Ⅱ</v>
      </c>
      <c r="AF16" s="57" t="str">
        <f t="shared" si="23"/>
        <v/>
      </c>
      <c r="AG16" s="57" t="str">
        <f t="shared" si="23"/>
        <v>その他の科目</v>
      </c>
      <c r="AH16" s="57" t="str">
        <f t="shared" si="23"/>
        <v/>
      </c>
      <c r="AI16" s="57" t="str">
        <f t="shared" si="23"/>
        <v>被服製作</v>
      </c>
      <c r="AJ16" s="57" t="str">
        <f t="shared" si="23"/>
        <v>農業機械</v>
      </c>
      <c r="AK16" s="57" t="str">
        <f t="shared" si="24"/>
        <v>自動車工学</v>
      </c>
      <c r="AL16" s="57" t="str">
        <f t="shared" si="24"/>
        <v>英語実務</v>
      </c>
      <c r="AM16" s="57" t="str">
        <f t="shared" si="24"/>
        <v>通信工学</v>
      </c>
      <c r="AN16" s="57" t="str">
        <f t="shared" si="24"/>
        <v/>
      </c>
      <c r="AO16" s="57" t="str">
        <f t="shared" si="24"/>
        <v/>
      </c>
      <c r="AP16" s="57" t="str">
        <f t="shared" si="24"/>
        <v/>
      </c>
      <c r="AQ16" s="57" t="str">
        <f t="shared" si="24"/>
        <v/>
      </c>
      <c r="AR16" s="57" t="str">
        <f t="shared" si="24"/>
        <v>環境造形</v>
      </c>
      <c r="AS16" s="57" t="str">
        <f t="shared" si="24"/>
        <v/>
      </c>
      <c r="AT16" s="57" t="str">
        <f t="shared" si="24"/>
        <v/>
      </c>
      <c r="AU16" s="57" t="str">
        <f t="shared" si="25"/>
        <v/>
      </c>
      <c r="AV16" s="57" t="str">
        <f t="shared" si="25"/>
        <v/>
      </c>
      <c r="AW16" s="57" t="str">
        <f t="shared" si="25"/>
        <v/>
      </c>
      <c r="AX16" s="57" t="str">
        <f t="shared" si="25"/>
        <v/>
      </c>
      <c r="AY16" s="57" t="str">
        <f t="shared" si="25"/>
        <v/>
      </c>
      <c r="AZ16" s="57" t="str">
        <f t="shared" si="25"/>
        <v/>
      </c>
      <c r="BA16" s="57" t="str">
        <f t="shared" si="25"/>
        <v/>
      </c>
    </row>
    <row r="17" spans="2:53" x14ac:dyDescent="0.15">
      <c r="B17" s="50">
        <f t="shared" si="1"/>
        <v>2</v>
      </c>
      <c r="C17" s="50">
        <f t="shared" si="2"/>
        <v>7</v>
      </c>
      <c r="D17" s="50" t="str">
        <f t="shared" si="3"/>
        <v>1994_2_7</v>
      </c>
      <c r="E17" s="50" t="str">
        <f t="shared" si="6"/>
        <v>1_7_2</v>
      </c>
      <c r="F17" s="50">
        <f t="shared" si="7"/>
        <v>1</v>
      </c>
      <c r="G17" s="50">
        <f t="shared" si="8"/>
        <v>16</v>
      </c>
      <c r="H17" s="50">
        <f t="shared" si="9"/>
        <v>1016</v>
      </c>
      <c r="I17" s="57">
        <v>1994</v>
      </c>
      <c r="J17" s="57" t="s">
        <v>409</v>
      </c>
      <c r="K17" s="57" t="s">
        <v>426</v>
      </c>
      <c r="L17" s="57" t="str">
        <f t="shared" si="10"/>
        <v>1994_地理歴史</v>
      </c>
      <c r="M17" s="57" t="str">
        <f t="shared" si="11"/>
        <v>1994_地理歴史_その他の科目</v>
      </c>
      <c r="N17" s="57">
        <f t="shared" si="4"/>
        <v>1016</v>
      </c>
      <c r="P17" s="57">
        <f t="shared" si="12"/>
        <v>16</v>
      </c>
      <c r="X17" s="59">
        <v>14</v>
      </c>
      <c r="Y17" s="56">
        <f t="shared" si="18"/>
        <v>7</v>
      </c>
      <c r="Z17" s="57" t="str">
        <f t="shared" si="19"/>
        <v>看護</v>
      </c>
      <c r="AA17" s="57" t="str">
        <f t="shared" si="23"/>
        <v/>
      </c>
      <c r="AB17" s="57" t="str">
        <f t="shared" si="23"/>
        <v/>
      </c>
      <c r="AC17" s="57" t="str">
        <f t="shared" si="23"/>
        <v/>
      </c>
      <c r="AD17" s="57" t="str">
        <f t="shared" si="23"/>
        <v/>
      </c>
      <c r="AE17" s="57" t="str">
        <f t="shared" si="23"/>
        <v>その他の科目</v>
      </c>
      <c r="AF17" s="57" t="str">
        <f t="shared" si="23"/>
        <v/>
      </c>
      <c r="AG17" s="57" t="str">
        <f t="shared" si="23"/>
        <v/>
      </c>
      <c r="AH17" s="57" t="str">
        <f t="shared" si="23"/>
        <v/>
      </c>
      <c r="AI17" s="57" t="str">
        <f t="shared" si="23"/>
        <v>被服材料</v>
      </c>
      <c r="AJ17" s="57" t="str">
        <f t="shared" si="23"/>
        <v>養蚕</v>
      </c>
      <c r="AK17" s="57" t="str">
        <f t="shared" si="24"/>
        <v>自動車整備</v>
      </c>
      <c r="AL17" s="57" t="str">
        <f t="shared" si="24"/>
        <v>国際経済</v>
      </c>
      <c r="AM17" s="57" t="str">
        <f t="shared" si="24"/>
        <v>通信技術</v>
      </c>
      <c r="AN17" s="57" t="str">
        <f t="shared" si="24"/>
        <v/>
      </c>
      <c r="AO17" s="57" t="str">
        <f t="shared" si="24"/>
        <v/>
      </c>
      <c r="AP17" s="57" t="str">
        <f t="shared" si="24"/>
        <v/>
      </c>
      <c r="AQ17" s="57" t="str">
        <f t="shared" si="24"/>
        <v/>
      </c>
      <c r="AR17" s="57" t="str">
        <f t="shared" si="24"/>
        <v>その他の科目</v>
      </c>
      <c r="AS17" s="57" t="str">
        <f t="shared" si="24"/>
        <v/>
      </c>
      <c r="AT17" s="57" t="str">
        <f t="shared" si="24"/>
        <v/>
      </c>
      <c r="AU17" s="57" t="str">
        <f t="shared" si="25"/>
        <v/>
      </c>
      <c r="AV17" s="57" t="str">
        <f t="shared" si="25"/>
        <v/>
      </c>
      <c r="AW17" s="57" t="str">
        <f t="shared" si="25"/>
        <v/>
      </c>
      <c r="AX17" s="57" t="str">
        <f t="shared" si="25"/>
        <v/>
      </c>
      <c r="AY17" s="57" t="str">
        <f t="shared" si="25"/>
        <v/>
      </c>
      <c r="AZ17" s="57" t="str">
        <f t="shared" si="25"/>
        <v/>
      </c>
      <c r="BA17" s="57" t="str">
        <f t="shared" si="25"/>
        <v/>
      </c>
    </row>
    <row r="18" spans="2:53" x14ac:dyDescent="0.15">
      <c r="B18" s="50">
        <f t="shared" si="1"/>
        <v>3</v>
      </c>
      <c r="C18" s="50">
        <f t="shared" si="2"/>
        <v>1</v>
      </c>
      <c r="D18" s="50" t="str">
        <f t="shared" si="3"/>
        <v>1994_3_1</v>
      </c>
      <c r="E18" s="50" t="str">
        <f t="shared" si="6"/>
        <v>1_1_3</v>
      </c>
      <c r="F18" s="50">
        <f t="shared" si="7"/>
        <v>1</v>
      </c>
      <c r="G18" s="50">
        <f t="shared" si="8"/>
        <v>17</v>
      </c>
      <c r="H18" s="50">
        <f t="shared" si="9"/>
        <v>1017</v>
      </c>
      <c r="I18" s="57">
        <v>1994</v>
      </c>
      <c r="J18" s="57" t="s">
        <v>67</v>
      </c>
      <c r="K18" s="57" t="s">
        <v>337</v>
      </c>
      <c r="L18" s="57" t="str">
        <f t="shared" si="10"/>
        <v>1994_公民</v>
      </c>
      <c r="M18" s="57" t="str">
        <f t="shared" si="11"/>
        <v>1994_公民_現代社会</v>
      </c>
      <c r="N18" s="57">
        <f t="shared" si="4"/>
        <v>1017</v>
      </c>
      <c r="P18" s="57">
        <f t="shared" si="12"/>
        <v>17</v>
      </c>
      <c r="X18" s="59">
        <v>15</v>
      </c>
      <c r="Y18" s="56">
        <f t="shared" si="18"/>
        <v>7</v>
      </c>
      <c r="Z18" s="57" t="str">
        <f t="shared" si="19"/>
        <v>理数</v>
      </c>
      <c r="AA18" s="57" t="str">
        <f t="shared" si="23"/>
        <v/>
      </c>
      <c r="AB18" s="57" t="str">
        <f t="shared" si="23"/>
        <v/>
      </c>
      <c r="AC18" s="57" t="str">
        <f t="shared" si="23"/>
        <v/>
      </c>
      <c r="AD18" s="57" t="str">
        <f t="shared" si="23"/>
        <v/>
      </c>
      <c r="AE18" s="57" t="str">
        <f t="shared" si="23"/>
        <v/>
      </c>
      <c r="AF18" s="57" t="str">
        <f t="shared" si="23"/>
        <v/>
      </c>
      <c r="AG18" s="57" t="str">
        <f t="shared" si="23"/>
        <v/>
      </c>
      <c r="AH18" s="57" t="str">
        <f t="shared" si="23"/>
        <v/>
      </c>
      <c r="AI18" s="57" t="str">
        <f t="shared" si="23"/>
        <v>被服管理</v>
      </c>
      <c r="AJ18" s="57" t="str">
        <f t="shared" si="23"/>
        <v>育林</v>
      </c>
      <c r="AK18" s="57" t="str">
        <f t="shared" si="24"/>
        <v>造船工学</v>
      </c>
      <c r="AL18" s="57" t="str">
        <f t="shared" si="24"/>
        <v>工業簿記</v>
      </c>
      <c r="AM18" s="57" t="str">
        <f t="shared" si="24"/>
        <v>電気通信理論</v>
      </c>
      <c r="AN18" s="57" t="str">
        <f t="shared" si="24"/>
        <v/>
      </c>
      <c r="AO18" s="57" t="str">
        <f t="shared" si="24"/>
        <v/>
      </c>
      <c r="AP18" s="57" t="str">
        <f t="shared" si="24"/>
        <v/>
      </c>
      <c r="AQ18" s="57" t="str">
        <f t="shared" si="24"/>
        <v/>
      </c>
      <c r="AR18" s="57" t="str">
        <f t="shared" si="24"/>
        <v/>
      </c>
      <c r="AS18" s="57" t="str">
        <f t="shared" si="24"/>
        <v/>
      </c>
      <c r="AT18" s="57" t="str">
        <f t="shared" si="24"/>
        <v/>
      </c>
      <c r="AU18" s="57" t="str">
        <f t="shared" si="25"/>
        <v/>
      </c>
      <c r="AV18" s="57" t="str">
        <f t="shared" si="25"/>
        <v/>
      </c>
      <c r="AW18" s="57" t="str">
        <f t="shared" si="25"/>
        <v/>
      </c>
      <c r="AX18" s="57" t="str">
        <f t="shared" si="25"/>
        <v/>
      </c>
      <c r="AY18" s="57" t="str">
        <f t="shared" si="25"/>
        <v/>
      </c>
      <c r="AZ18" s="57" t="str">
        <f t="shared" si="25"/>
        <v/>
      </c>
      <c r="BA18" s="57" t="str">
        <f t="shared" si="25"/>
        <v/>
      </c>
    </row>
    <row r="19" spans="2:53" x14ac:dyDescent="0.15">
      <c r="B19" s="50">
        <f t="shared" si="1"/>
        <v>3</v>
      </c>
      <c r="C19" s="50">
        <f t="shared" si="2"/>
        <v>2</v>
      </c>
      <c r="D19" s="50" t="str">
        <f t="shared" si="3"/>
        <v>1994_3_2</v>
      </c>
      <c r="E19" s="50" t="str">
        <f t="shared" si="6"/>
        <v>1_2_3</v>
      </c>
      <c r="F19" s="50">
        <f t="shared" si="7"/>
        <v>1</v>
      </c>
      <c r="G19" s="50">
        <f t="shared" si="8"/>
        <v>18</v>
      </c>
      <c r="H19" s="50">
        <f t="shared" si="9"/>
        <v>1018</v>
      </c>
      <c r="I19" s="57">
        <v>1994</v>
      </c>
      <c r="J19" s="57" t="s">
        <v>67</v>
      </c>
      <c r="K19" s="57" t="s">
        <v>69</v>
      </c>
      <c r="L19" s="57" t="str">
        <f t="shared" si="10"/>
        <v>1994_公民</v>
      </c>
      <c r="M19" s="57" t="str">
        <f t="shared" si="11"/>
        <v>1994_公民_倫理</v>
      </c>
      <c r="N19" s="57">
        <f t="shared" si="4"/>
        <v>1018</v>
      </c>
      <c r="P19" s="57">
        <f t="shared" si="12"/>
        <v>18</v>
      </c>
      <c r="X19" s="59">
        <v>16</v>
      </c>
      <c r="Y19" s="56">
        <f t="shared" si="18"/>
        <v>8</v>
      </c>
      <c r="Z19" s="57" t="str">
        <f t="shared" si="19"/>
        <v>体育</v>
      </c>
      <c r="AA19" s="57" t="str">
        <f t="shared" si="23"/>
        <v/>
      </c>
      <c r="AB19" s="57" t="str">
        <f t="shared" si="23"/>
        <v/>
      </c>
      <c r="AC19" s="57" t="str">
        <f t="shared" si="23"/>
        <v/>
      </c>
      <c r="AD19" s="57" t="str">
        <f t="shared" si="23"/>
        <v/>
      </c>
      <c r="AE19" s="57" t="str">
        <f t="shared" si="23"/>
        <v/>
      </c>
      <c r="AF19" s="57" t="str">
        <f t="shared" si="23"/>
        <v/>
      </c>
      <c r="AG19" s="57" t="str">
        <f t="shared" si="23"/>
        <v/>
      </c>
      <c r="AH19" s="57" t="str">
        <f t="shared" si="23"/>
        <v/>
      </c>
      <c r="AI19" s="57" t="str">
        <f t="shared" si="23"/>
        <v>服飾デザイン</v>
      </c>
      <c r="AJ19" s="57" t="str">
        <f t="shared" si="23"/>
        <v>林業土木</v>
      </c>
      <c r="AK19" s="57" t="str">
        <f t="shared" si="24"/>
        <v>電気基礎</v>
      </c>
      <c r="AL19" s="57" t="str">
        <f t="shared" si="24"/>
        <v>会計</v>
      </c>
      <c r="AM19" s="57" t="str">
        <f t="shared" si="24"/>
        <v>水産情報技術</v>
      </c>
      <c r="AN19" s="57" t="str">
        <f t="shared" si="24"/>
        <v/>
      </c>
      <c r="AO19" s="57" t="str">
        <f t="shared" si="24"/>
        <v/>
      </c>
      <c r="AP19" s="57" t="str">
        <f t="shared" si="24"/>
        <v/>
      </c>
      <c r="AQ19" s="57" t="str">
        <f t="shared" si="24"/>
        <v/>
      </c>
      <c r="AR19" s="57" t="str">
        <f t="shared" si="24"/>
        <v/>
      </c>
      <c r="AS19" s="57" t="str">
        <f t="shared" si="24"/>
        <v/>
      </c>
      <c r="AT19" s="57" t="str">
        <f t="shared" si="24"/>
        <v/>
      </c>
      <c r="AU19" s="57" t="str">
        <f t="shared" si="25"/>
        <v/>
      </c>
      <c r="AV19" s="57" t="str">
        <f t="shared" si="25"/>
        <v/>
      </c>
      <c r="AW19" s="57" t="str">
        <f t="shared" si="25"/>
        <v/>
      </c>
      <c r="AX19" s="57" t="str">
        <f t="shared" si="25"/>
        <v/>
      </c>
      <c r="AY19" s="57" t="str">
        <f t="shared" si="25"/>
        <v/>
      </c>
      <c r="AZ19" s="57" t="str">
        <f t="shared" si="25"/>
        <v/>
      </c>
      <c r="BA19" s="57" t="str">
        <f t="shared" si="25"/>
        <v/>
      </c>
    </row>
    <row r="20" spans="2:53" x14ac:dyDescent="0.15">
      <c r="B20" s="50">
        <f t="shared" si="1"/>
        <v>3</v>
      </c>
      <c r="C20" s="50">
        <f t="shared" si="2"/>
        <v>3</v>
      </c>
      <c r="D20" s="50" t="str">
        <f t="shared" si="3"/>
        <v>1994_3_3</v>
      </c>
      <c r="E20" s="50" t="str">
        <f t="shared" si="6"/>
        <v>1_3_3</v>
      </c>
      <c r="F20" s="50">
        <f t="shared" si="7"/>
        <v>1</v>
      </c>
      <c r="G20" s="50">
        <f t="shared" si="8"/>
        <v>19</v>
      </c>
      <c r="H20" s="50">
        <f t="shared" si="9"/>
        <v>1019</v>
      </c>
      <c r="I20" s="57">
        <v>1994</v>
      </c>
      <c r="J20" s="57" t="s">
        <v>67</v>
      </c>
      <c r="K20" s="57" t="s">
        <v>70</v>
      </c>
      <c r="L20" s="57" t="str">
        <f t="shared" si="10"/>
        <v>1994_公民</v>
      </c>
      <c r="M20" s="57" t="str">
        <f t="shared" si="11"/>
        <v>1994_公民_政治・経済</v>
      </c>
      <c r="N20" s="57">
        <f t="shared" si="4"/>
        <v>1019</v>
      </c>
      <c r="P20" s="57">
        <f t="shared" si="12"/>
        <v>19</v>
      </c>
      <c r="X20" s="59">
        <v>17</v>
      </c>
      <c r="Y20" s="56">
        <f t="shared" si="18"/>
        <v>8</v>
      </c>
      <c r="Z20" s="57" t="str">
        <f t="shared" si="19"/>
        <v>音楽</v>
      </c>
      <c r="AA20" s="57" t="str">
        <f t="shared" si="23"/>
        <v/>
      </c>
      <c r="AB20" s="57" t="str">
        <f t="shared" si="23"/>
        <v/>
      </c>
      <c r="AC20" s="57" t="str">
        <f t="shared" si="23"/>
        <v/>
      </c>
      <c r="AD20" s="57" t="str">
        <f t="shared" si="23"/>
        <v/>
      </c>
      <c r="AE20" s="57" t="str">
        <f t="shared" si="23"/>
        <v/>
      </c>
      <c r="AF20" s="57" t="str">
        <f t="shared" si="23"/>
        <v/>
      </c>
      <c r="AG20" s="57" t="str">
        <f t="shared" si="23"/>
        <v/>
      </c>
      <c r="AH20" s="57" t="str">
        <f t="shared" si="23"/>
        <v/>
      </c>
      <c r="AI20" s="57" t="str">
        <f t="shared" si="23"/>
        <v>手芸</v>
      </c>
      <c r="AJ20" s="57" t="str">
        <f t="shared" si="23"/>
        <v>林業経営</v>
      </c>
      <c r="AK20" s="57" t="str">
        <f t="shared" si="24"/>
        <v>電気機器</v>
      </c>
      <c r="AL20" s="57" t="str">
        <f t="shared" si="24"/>
        <v>税務会計</v>
      </c>
      <c r="AM20" s="57" t="str">
        <f t="shared" si="24"/>
        <v>栽培漁業</v>
      </c>
      <c r="AN20" s="57" t="str">
        <f t="shared" si="24"/>
        <v/>
      </c>
      <c r="AO20" s="57" t="str">
        <f t="shared" si="24"/>
        <v/>
      </c>
      <c r="AP20" s="57" t="str">
        <f t="shared" si="24"/>
        <v/>
      </c>
      <c r="AQ20" s="57" t="str">
        <f t="shared" si="24"/>
        <v/>
      </c>
      <c r="AR20" s="57" t="str">
        <f t="shared" si="24"/>
        <v/>
      </c>
      <c r="AS20" s="57" t="str">
        <f t="shared" si="24"/>
        <v/>
      </c>
      <c r="AT20" s="57" t="str">
        <f t="shared" si="24"/>
        <v/>
      </c>
      <c r="AU20" s="57" t="str">
        <f t="shared" si="25"/>
        <v/>
      </c>
      <c r="AV20" s="57" t="str">
        <f t="shared" si="25"/>
        <v/>
      </c>
      <c r="AW20" s="57" t="str">
        <f t="shared" si="25"/>
        <v/>
      </c>
      <c r="AX20" s="57" t="str">
        <f t="shared" si="25"/>
        <v/>
      </c>
      <c r="AY20" s="57" t="str">
        <f t="shared" si="25"/>
        <v/>
      </c>
      <c r="AZ20" s="57" t="str">
        <f t="shared" si="25"/>
        <v/>
      </c>
      <c r="BA20" s="57" t="str">
        <f t="shared" si="25"/>
        <v/>
      </c>
    </row>
    <row r="21" spans="2:53" x14ac:dyDescent="0.15">
      <c r="B21" s="50">
        <f t="shared" si="1"/>
        <v>3</v>
      </c>
      <c r="C21" s="50">
        <f t="shared" si="2"/>
        <v>4</v>
      </c>
      <c r="D21" s="50" t="str">
        <f t="shared" si="3"/>
        <v>1994_3_4</v>
      </c>
      <c r="E21" s="50" t="str">
        <f t="shared" si="6"/>
        <v>1_4_3</v>
      </c>
      <c r="F21" s="50">
        <f t="shared" si="7"/>
        <v>1</v>
      </c>
      <c r="G21" s="50">
        <f t="shared" si="8"/>
        <v>20</v>
      </c>
      <c r="H21" s="50">
        <f t="shared" si="9"/>
        <v>1020</v>
      </c>
      <c r="I21" s="57">
        <v>1994</v>
      </c>
      <c r="J21" s="57" t="s">
        <v>67</v>
      </c>
      <c r="K21" s="57" t="s">
        <v>426</v>
      </c>
      <c r="L21" s="57" t="str">
        <f t="shared" si="10"/>
        <v>1994_公民</v>
      </c>
      <c r="M21" s="57" t="str">
        <f t="shared" si="11"/>
        <v>1994_公民_その他の科目</v>
      </c>
      <c r="N21" s="57">
        <f t="shared" si="4"/>
        <v>1020</v>
      </c>
      <c r="P21" s="57">
        <f t="shared" si="12"/>
        <v>20</v>
      </c>
      <c r="X21" s="59">
        <v>18</v>
      </c>
      <c r="Y21" s="56">
        <f t="shared" si="18"/>
        <v>14</v>
      </c>
      <c r="Z21" s="57" t="str">
        <f t="shared" si="19"/>
        <v>美術</v>
      </c>
      <c r="AA21" s="57" t="str">
        <f t="shared" si="23"/>
        <v/>
      </c>
      <c r="AB21" s="57" t="str">
        <f t="shared" si="23"/>
        <v/>
      </c>
      <c r="AC21" s="57" t="str">
        <f t="shared" si="23"/>
        <v/>
      </c>
      <c r="AD21" s="57" t="str">
        <f t="shared" si="23"/>
        <v/>
      </c>
      <c r="AE21" s="57" t="str">
        <f t="shared" si="23"/>
        <v/>
      </c>
      <c r="AF21" s="57" t="str">
        <f t="shared" si="23"/>
        <v/>
      </c>
      <c r="AG21" s="57" t="str">
        <f t="shared" si="23"/>
        <v/>
      </c>
      <c r="AH21" s="57" t="str">
        <f t="shared" si="23"/>
        <v/>
      </c>
      <c r="AI21" s="57" t="str">
        <f t="shared" si="23"/>
        <v>調理</v>
      </c>
      <c r="AJ21" s="57" t="str">
        <f t="shared" si="23"/>
        <v>林産加工</v>
      </c>
      <c r="AK21" s="57" t="str">
        <f t="shared" si="24"/>
        <v>電力技術</v>
      </c>
      <c r="AL21" s="57" t="str">
        <f t="shared" si="24"/>
        <v>文書処理</v>
      </c>
      <c r="AM21" s="57" t="str">
        <f t="shared" si="24"/>
        <v>水産生物</v>
      </c>
      <c r="AN21" s="57" t="str">
        <f t="shared" si="24"/>
        <v/>
      </c>
      <c r="AO21" s="57" t="str">
        <f t="shared" si="24"/>
        <v/>
      </c>
      <c r="AP21" s="57" t="str">
        <f t="shared" si="24"/>
        <v/>
      </c>
      <c r="AQ21" s="57" t="str">
        <f t="shared" si="24"/>
        <v/>
      </c>
      <c r="AR21" s="57" t="str">
        <f t="shared" si="24"/>
        <v/>
      </c>
      <c r="AS21" s="57" t="str">
        <f t="shared" si="24"/>
        <v/>
      </c>
      <c r="AT21" s="57" t="str">
        <f t="shared" si="24"/>
        <v/>
      </c>
      <c r="AU21" s="57" t="str">
        <f t="shared" si="25"/>
        <v/>
      </c>
      <c r="AV21" s="57" t="str">
        <f t="shared" si="25"/>
        <v/>
      </c>
      <c r="AW21" s="57" t="str">
        <f t="shared" si="25"/>
        <v/>
      </c>
      <c r="AX21" s="57" t="str">
        <f t="shared" si="25"/>
        <v/>
      </c>
      <c r="AY21" s="57" t="str">
        <f t="shared" si="25"/>
        <v/>
      </c>
      <c r="AZ21" s="57" t="str">
        <f t="shared" si="25"/>
        <v/>
      </c>
      <c r="BA21" s="57" t="str">
        <f t="shared" si="25"/>
        <v/>
      </c>
    </row>
    <row r="22" spans="2:53" x14ac:dyDescent="0.15">
      <c r="B22" s="50">
        <f t="shared" si="1"/>
        <v>4</v>
      </c>
      <c r="C22" s="50">
        <f t="shared" si="2"/>
        <v>1</v>
      </c>
      <c r="D22" s="50" t="str">
        <f t="shared" si="3"/>
        <v>1994_4_1</v>
      </c>
      <c r="E22" s="50" t="str">
        <f t="shared" si="6"/>
        <v>1_1_4</v>
      </c>
      <c r="F22" s="50">
        <f t="shared" si="7"/>
        <v>1</v>
      </c>
      <c r="G22" s="50">
        <f t="shared" si="8"/>
        <v>21</v>
      </c>
      <c r="H22" s="50">
        <f t="shared" si="9"/>
        <v>1021</v>
      </c>
      <c r="I22" s="57">
        <v>1994</v>
      </c>
      <c r="J22" s="57" t="s">
        <v>71</v>
      </c>
      <c r="K22" s="57" t="s">
        <v>72</v>
      </c>
      <c r="L22" s="57" t="str">
        <f t="shared" si="10"/>
        <v>1994_数学</v>
      </c>
      <c r="M22" s="57" t="str">
        <f t="shared" si="11"/>
        <v>1994_数学_数学Ⅰ</v>
      </c>
      <c r="N22" s="57">
        <f t="shared" si="4"/>
        <v>1021</v>
      </c>
      <c r="P22" s="57">
        <f t="shared" si="12"/>
        <v>21</v>
      </c>
      <c r="X22" s="59">
        <v>19</v>
      </c>
      <c r="Y22" s="56">
        <f t="shared" si="18"/>
        <v>8</v>
      </c>
      <c r="Z22" s="57" t="str">
        <f t="shared" si="19"/>
        <v>英語</v>
      </c>
      <c r="AA22" s="57" t="str">
        <f t="shared" si="23"/>
        <v/>
      </c>
      <c r="AB22" s="57" t="str">
        <f t="shared" si="23"/>
        <v/>
      </c>
      <c r="AC22" s="57" t="str">
        <f t="shared" si="23"/>
        <v/>
      </c>
      <c r="AD22" s="57" t="str">
        <f t="shared" si="23"/>
        <v/>
      </c>
      <c r="AE22" s="57" t="str">
        <f t="shared" si="23"/>
        <v/>
      </c>
      <c r="AF22" s="57" t="str">
        <f t="shared" si="23"/>
        <v/>
      </c>
      <c r="AG22" s="57" t="str">
        <f t="shared" si="23"/>
        <v/>
      </c>
      <c r="AH22" s="57" t="str">
        <f t="shared" si="23"/>
        <v/>
      </c>
      <c r="AI22" s="57" t="str">
        <f t="shared" si="23"/>
        <v>栄養</v>
      </c>
      <c r="AJ22" s="57" t="str">
        <f t="shared" si="23"/>
        <v>測量</v>
      </c>
      <c r="AK22" s="57" t="str">
        <f t="shared" si="24"/>
        <v>電子技術</v>
      </c>
      <c r="AL22" s="57" t="str">
        <f t="shared" si="24"/>
        <v>プログラミング</v>
      </c>
      <c r="AM22" s="57" t="str">
        <f t="shared" si="24"/>
        <v>漁場環境</v>
      </c>
      <c r="AN22" s="57" t="str">
        <f t="shared" si="24"/>
        <v/>
      </c>
      <c r="AO22" s="57" t="str">
        <f t="shared" si="24"/>
        <v/>
      </c>
      <c r="AP22" s="57" t="str">
        <f t="shared" si="24"/>
        <v/>
      </c>
      <c r="AQ22" s="57" t="str">
        <f t="shared" si="24"/>
        <v/>
      </c>
      <c r="AR22" s="57" t="str">
        <f t="shared" si="24"/>
        <v/>
      </c>
      <c r="AS22" s="57" t="str">
        <f t="shared" si="24"/>
        <v/>
      </c>
      <c r="AT22" s="57" t="str">
        <f t="shared" si="24"/>
        <v/>
      </c>
      <c r="AU22" s="57" t="str">
        <f t="shared" si="25"/>
        <v/>
      </c>
      <c r="AV22" s="57" t="str">
        <f t="shared" si="25"/>
        <v/>
      </c>
      <c r="AW22" s="57" t="str">
        <f t="shared" si="25"/>
        <v/>
      </c>
      <c r="AX22" s="57" t="str">
        <f t="shared" si="25"/>
        <v/>
      </c>
      <c r="AY22" s="57" t="str">
        <f t="shared" si="25"/>
        <v/>
      </c>
      <c r="AZ22" s="57" t="str">
        <f t="shared" si="25"/>
        <v/>
      </c>
      <c r="BA22" s="57" t="str">
        <f t="shared" si="25"/>
        <v/>
      </c>
    </row>
    <row r="23" spans="2:53" x14ac:dyDescent="0.15">
      <c r="B23" s="50">
        <f t="shared" si="1"/>
        <v>4</v>
      </c>
      <c r="C23" s="50">
        <f t="shared" si="2"/>
        <v>2</v>
      </c>
      <c r="D23" s="50" t="str">
        <f t="shared" si="3"/>
        <v>1994_4_2</v>
      </c>
      <c r="E23" s="50" t="str">
        <f t="shared" si="6"/>
        <v>1_2_4</v>
      </c>
      <c r="F23" s="50">
        <f t="shared" si="7"/>
        <v>1</v>
      </c>
      <c r="G23" s="50">
        <f t="shared" si="8"/>
        <v>22</v>
      </c>
      <c r="H23" s="50">
        <f t="shared" si="9"/>
        <v>1022</v>
      </c>
      <c r="I23" s="57">
        <v>1994</v>
      </c>
      <c r="J23" s="57" t="s">
        <v>71</v>
      </c>
      <c r="K23" s="57" t="s">
        <v>73</v>
      </c>
      <c r="L23" s="57" t="str">
        <f t="shared" si="10"/>
        <v>1994_数学</v>
      </c>
      <c r="M23" s="57" t="str">
        <f t="shared" si="11"/>
        <v>1994_数学_数学Ⅱ</v>
      </c>
      <c r="N23" s="57">
        <f t="shared" si="4"/>
        <v>1022</v>
      </c>
      <c r="P23" s="57">
        <f t="shared" si="12"/>
        <v>22</v>
      </c>
      <c r="X23" s="59">
        <v>20</v>
      </c>
      <c r="Y23" s="56">
        <f t="shared" si="18"/>
        <v>1</v>
      </c>
      <c r="Z23" s="57" t="str">
        <f t="shared" si="19"/>
        <v>その他の教科</v>
      </c>
      <c r="AA23" s="57" t="str">
        <f t="shared" si="23"/>
        <v/>
      </c>
      <c r="AB23" s="57" t="str">
        <f t="shared" si="23"/>
        <v/>
      </c>
      <c r="AC23" s="57" t="str">
        <f t="shared" si="23"/>
        <v/>
      </c>
      <c r="AD23" s="57" t="str">
        <f t="shared" si="23"/>
        <v/>
      </c>
      <c r="AE23" s="57" t="str">
        <f t="shared" si="23"/>
        <v/>
      </c>
      <c r="AF23" s="57" t="str">
        <f t="shared" si="23"/>
        <v/>
      </c>
      <c r="AG23" s="57" t="str">
        <f t="shared" si="23"/>
        <v/>
      </c>
      <c r="AH23" s="57" t="str">
        <f t="shared" si="23"/>
        <v/>
      </c>
      <c r="AI23" s="57" t="str">
        <f t="shared" si="23"/>
        <v>食品</v>
      </c>
      <c r="AJ23" s="57" t="str">
        <f t="shared" si="23"/>
        <v>農業土木設計</v>
      </c>
      <c r="AK23" s="57" t="str">
        <f t="shared" si="24"/>
        <v>電力応用</v>
      </c>
      <c r="AL23" s="57" t="str">
        <f t="shared" si="24"/>
        <v>情報管理</v>
      </c>
      <c r="AM23" s="57" t="str">
        <f t="shared" si="24"/>
        <v>繰船</v>
      </c>
      <c r="AN23" s="57" t="str">
        <f t="shared" si="24"/>
        <v/>
      </c>
      <c r="AO23" s="57" t="str">
        <f t="shared" si="24"/>
        <v/>
      </c>
      <c r="AP23" s="57" t="str">
        <f t="shared" si="24"/>
        <v/>
      </c>
      <c r="AQ23" s="57" t="str">
        <f t="shared" si="24"/>
        <v/>
      </c>
      <c r="AR23" s="57" t="str">
        <f t="shared" si="24"/>
        <v/>
      </c>
      <c r="AS23" s="57" t="str">
        <f t="shared" si="24"/>
        <v/>
      </c>
      <c r="AT23" s="57" t="str">
        <f t="shared" si="24"/>
        <v/>
      </c>
      <c r="AU23" s="57" t="str">
        <f t="shared" si="25"/>
        <v/>
      </c>
      <c r="AV23" s="57" t="str">
        <f t="shared" si="25"/>
        <v/>
      </c>
      <c r="AW23" s="57" t="str">
        <f t="shared" si="25"/>
        <v/>
      </c>
      <c r="AX23" s="57" t="str">
        <f t="shared" si="25"/>
        <v/>
      </c>
      <c r="AY23" s="57" t="str">
        <f t="shared" si="25"/>
        <v/>
      </c>
      <c r="AZ23" s="57" t="str">
        <f t="shared" si="25"/>
        <v/>
      </c>
      <c r="BA23" s="57" t="str">
        <f t="shared" si="25"/>
        <v/>
      </c>
    </row>
    <row r="24" spans="2:53" x14ac:dyDescent="0.15">
      <c r="B24" s="50">
        <f t="shared" si="1"/>
        <v>4</v>
      </c>
      <c r="C24" s="50">
        <f t="shared" si="2"/>
        <v>3</v>
      </c>
      <c r="D24" s="50" t="str">
        <f t="shared" si="3"/>
        <v>1994_4_3</v>
      </c>
      <c r="E24" s="50" t="str">
        <f t="shared" si="6"/>
        <v>1_3_4</v>
      </c>
      <c r="F24" s="50">
        <f t="shared" si="7"/>
        <v>1</v>
      </c>
      <c r="G24" s="50">
        <f t="shared" si="8"/>
        <v>23</v>
      </c>
      <c r="H24" s="50">
        <f t="shared" si="9"/>
        <v>1023</v>
      </c>
      <c r="I24" s="57">
        <v>1994</v>
      </c>
      <c r="J24" s="57" t="s">
        <v>71</v>
      </c>
      <c r="K24" s="57" t="s">
        <v>74</v>
      </c>
      <c r="L24" s="57" t="str">
        <f t="shared" si="10"/>
        <v>1994_数学</v>
      </c>
      <c r="M24" s="57" t="str">
        <f t="shared" si="11"/>
        <v>1994_数学_数学Ⅲ</v>
      </c>
      <c r="N24" s="57">
        <f t="shared" si="4"/>
        <v>1023</v>
      </c>
      <c r="P24" s="57">
        <f t="shared" si="12"/>
        <v>23</v>
      </c>
      <c r="X24" s="59">
        <v>21</v>
      </c>
      <c r="Y24" s="56" t="str">
        <f t="shared" si="18"/>
        <v/>
      </c>
      <c r="Z24" s="57" t="str">
        <f t="shared" si="19"/>
        <v/>
      </c>
      <c r="AA24" s="57" t="str">
        <f t="shared" ref="AA24:AJ33" si="26">IFERROR(VLOOKUP($W$1&amp;"_"&amp;AA$1&amp;"_"&amp;$X24,$D:$K,8,0),"")</f>
        <v/>
      </c>
      <c r="AB24" s="57" t="str">
        <f t="shared" si="26"/>
        <v/>
      </c>
      <c r="AC24" s="57" t="str">
        <f t="shared" si="26"/>
        <v/>
      </c>
      <c r="AD24" s="57" t="str">
        <f t="shared" si="26"/>
        <v/>
      </c>
      <c r="AE24" s="57" t="str">
        <f t="shared" si="26"/>
        <v/>
      </c>
      <c r="AF24" s="57" t="str">
        <f t="shared" si="26"/>
        <v/>
      </c>
      <c r="AG24" s="57" t="str">
        <f t="shared" si="26"/>
        <v/>
      </c>
      <c r="AH24" s="57" t="str">
        <f t="shared" si="26"/>
        <v/>
      </c>
      <c r="AI24" s="57" t="str">
        <f t="shared" si="26"/>
        <v>食品衛生</v>
      </c>
      <c r="AJ24" s="57" t="str">
        <f t="shared" si="26"/>
        <v>農業土木施工</v>
      </c>
      <c r="AK24" s="57" t="str">
        <f t="shared" ref="AK24:AT33" si="27">IFERROR(VLOOKUP($W$1&amp;"_"&amp;AK$1&amp;"_"&amp;$X24,$D:$K,8,0),"")</f>
        <v>電子回路</v>
      </c>
      <c r="AL24" s="57" t="str">
        <f t="shared" si="27"/>
        <v>経営情報</v>
      </c>
      <c r="AM24" s="57" t="str">
        <f t="shared" si="27"/>
        <v>水産食品製造</v>
      </c>
      <c r="AN24" s="57" t="str">
        <f t="shared" si="27"/>
        <v/>
      </c>
      <c r="AO24" s="57" t="str">
        <f t="shared" si="27"/>
        <v/>
      </c>
      <c r="AP24" s="57" t="str">
        <f t="shared" si="27"/>
        <v/>
      </c>
      <c r="AQ24" s="57" t="str">
        <f t="shared" si="27"/>
        <v/>
      </c>
      <c r="AR24" s="57" t="str">
        <f t="shared" si="27"/>
        <v/>
      </c>
      <c r="AS24" s="57" t="str">
        <f t="shared" si="27"/>
        <v/>
      </c>
      <c r="AT24" s="57" t="str">
        <f t="shared" si="27"/>
        <v/>
      </c>
      <c r="AU24" s="57" t="str">
        <f t="shared" ref="AU24:BA33" si="28">IFERROR(VLOOKUP($W$1&amp;"_"&amp;AU$1&amp;"_"&amp;$X24,$D:$K,8,0),"")</f>
        <v/>
      </c>
      <c r="AV24" s="57" t="str">
        <f t="shared" si="28"/>
        <v/>
      </c>
      <c r="AW24" s="57" t="str">
        <f t="shared" si="28"/>
        <v/>
      </c>
      <c r="AX24" s="57" t="str">
        <f t="shared" si="28"/>
        <v/>
      </c>
      <c r="AY24" s="57" t="str">
        <f t="shared" si="28"/>
        <v/>
      </c>
      <c r="AZ24" s="57" t="str">
        <f t="shared" si="28"/>
        <v/>
      </c>
      <c r="BA24" s="57" t="str">
        <f t="shared" si="28"/>
        <v/>
      </c>
    </row>
    <row r="25" spans="2:53" x14ac:dyDescent="0.15">
      <c r="B25" s="50">
        <f t="shared" si="1"/>
        <v>4</v>
      </c>
      <c r="C25" s="50">
        <f t="shared" si="2"/>
        <v>4</v>
      </c>
      <c r="D25" s="50" t="str">
        <f t="shared" si="3"/>
        <v>1994_4_4</v>
      </c>
      <c r="E25" s="50" t="str">
        <f t="shared" si="6"/>
        <v>1_4_4</v>
      </c>
      <c r="F25" s="50">
        <f t="shared" si="7"/>
        <v>1</v>
      </c>
      <c r="G25" s="50">
        <f t="shared" si="8"/>
        <v>24</v>
      </c>
      <c r="H25" s="50">
        <f t="shared" si="9"/>
        <v>1024</v>
      </c>
      <c r="I25" s="57">
        <v>1994</v>
      </c>
      <c r="J25" s="57" t="s">
        <v>71</v>
      </c>
      <c r="K25" s="57" t="s">
        <v>75</v>
      </c>
      <c r="L25" s="57" t="str">
        <f t="shared" si="10"/>
        <v>1994_数学</v>
      </c>
      <c r="M25" s="57" t="str">
        <f t="shared" si="11"/>
        <v>1994_数学_数学Ａ</v>
      </c>
      <c r="N25" s="57">
        <f t="shared" si="4"/>
        <v>1024</v>
      </c>
      <c r="P25" s="57">
        <f t="shared" si="12"/>
        <v>24</v>
      </c>
      <c r="X25" s="59">
        <v>22</v>
      </c>
      <c r="Y25" s="56" t="str">
        <f t="shared" si="18"/>
        <v/>
      </c>
      <c r="Z25" s="57" t="str">
        <f t="shared" si="19"/>
        <v/>
      </c>
      <c r="AA25" s="57" t="str">
        <f t="shared" si="26"/>
        <v/>
      </c>
      <c r="AB25" s="57" t="str">
        <f t="shared" si="26"/>
        <v/>
      </c>
      <c r="AC25" s="57" t="str">
        <f t="shared" si="26"/>
        <v/>
      </c>
      <c r="AD25" s="57" t="str">
        <f t="shared" si="26"/>
        <v/>
      </c>
      <c r="AE25" s="57" t="str">
        <f t="shared" si="26"/>
        <v/>
      </c>
      <c r="AF25" s="57" t="str">
        <f t="shared" si="26"/>
        <v/>
      </c>
      <c r="AG25" s="57" t="str">
        <f t="shared" si="26"/>
        <v/>
      </c>
      <c r="AH25" s="57" t="str">
        <f t="shared" si="26"/>
        <v/>
      </c>
      <c r="AI25" s="57" t="str">
        <f t="shared" si="26"/>
        <v>公衆衛生</v>
      </c>
      <c r="AJ25" s="57" t="str">
        <f t="shared" si="26"/>
        <v>農業水利</v>
      </c>
      <c r="AK25" s="57" t="str">
        <f t="shared" si="27"/>
        <v>電子計測制御</v>
      </c>
      <c r="AL25" s="57" t="str">
        <f t="shared" si="27"/>
        <v>その他の科目</v>
      </c>
      <c r="AM25" s="57" t="str">
        <f t="shared" si="27"/>
        <v>水産食品化学</v>
      </c>
      <c r="AN25" s="57" t="str">
        <f t="shared" si="27"/>
        <v/>
      </c>
      <c r="AO25" s="57" t="str">
        <f t="shared" si="27"/>
        <v/>
      </c>
      <c r="AP25" s="57" t="str">
        <f t="shared" si="27"/>
        <v/>
      </c>
      <c r="AQ25" s="57" t="str">
        <f t="shared" si="27"/>
        <v/>
      </c>
      <c r="AR25" s="57" t="str">
        <f t="shared" si="27"/>
        <v/>
      </c>
      <c r="AS25" s="57" t="str">
        <f t="shared" si="27"/>
        <v/>
      </c>
      <c r="AT25" s="57" t="str">
        <f t="shared" si="27"/>
        <v/>
      </c>
      <c r="AU25" s="57" t="str">
        <f t="shared" si="28"/>
        <v/>
      </c>
      <c r="AV25" s="57" t="str">
        <f t="shared" si="28"/>
        <v/>
      </c>
      <c r="AW25" s="57" t="str">
        <f t="shared" si="28"/>
        <v/>
      </c>
      <c r="AX25" s="57" t="str">
        <f t="shared" si="28"/>
        <v/>
      </c>
      <c r="AY25" s="57" t="str">
        <f t="shared" si="28"/>
        <v/>
      </c>
      <c r="AZ25" s="57" t="str">
        <f t="shared" si="28"/>
        <v/>
      </c>
      <c r="BA25" s="57" t="str">
        <f t="shared" si="28"/>
        <v/>
      </c>
    </row>
    <row r="26" spans="2:53" x14ac:dyDescent="0.15">
      <c r="B26" s="50">
        <f t="shared" si="1"/>
        <v>4</v>
      </c>
      <c r="C26" s="50">
        <f t="shared" si="2"/>
        <v>5</v>
      </c>
      <c r="D26" s="50" t="str">
        <f t="shared" si="3"/>
        <v>1994_4_5</v>
      </c>
      <c r="E26" s="50" t="str">
        <f t="shared" si="6"/>
        <v>1_5_4</v>
      </c>
      <c r="F26" s="50">
        <f t="shared" si="7"/>
        <v>1</v>
      </c>
      <c r="G26" s="50">
        <f t="shared" si="8"/>
        <v>25</v>
      </c>
      <c r="H26" s="50">
        <f t="shared" si="9"/>
        <v>1025</v>
      </c>
      <c r="I26" s="57">
        <v>1994</v>
      </c>
      <c r="J26" s="57" t="s">
        <v>71</v>
      </c>
      <c r="K26" s="57" t="s">
        <v>76</v>
      </c>
      <c r="L26" s="57" t="str">
        <f t="shared" si="10"/>
        <v>1994_数学</v>
      </c>
      <c r="M26" s="57" t="str">
        <f t="shared" si="11"/>
        <v>1994_数学_数学Ｂ</v>
      </c>
      <c r="N26" s="57">
        <f t="shared" si="4"/>
        <v>1025</v>
      </c>
      <c r="P26" s="57">
        <f t="shared" si="12"/>
        <v>25</v>
      </c>
      <c r="X26" s="59">
        <v>23</v>
      </c>
      <c r="Y26" s="56" t="str">
        <f t="shared" si="18"/>
        <v/>
      </c>
      <c r="Z26" s="57" t="str">
        <f t="shared" si="19"/>
        <v/>
      </c>
      <c r="AA26" s="57" t="str">
        <f t="shared" si="26"/>
        <v/>
      </c>
      <c r="AB26" s="57" t="str">
        <f t="shared" si="26"/>
        <v/>
      </c>
      <c r="AC26" s="57" t="str">
        <f t="shared" si="26"/>
        <v/>
      </c>
      <c r="AD26" s="57" t="str">
        <f t="shared" si="26"/>
        <v/>
      </c>
      <c r="AE26" s="57" t="str">
        <f t="shared" si="26"/>
        <v/>
      </c>
      <c r="AF26" s="57" t="str">
        <f t="shared" si="26"/>
        <v/>
      </c>
      <c r="AG26" s="57" t="str">
        <f t="shared" si="26"/>
        <v/>
      </c>
      <c r="AH26" s="57" t="str">
        <f t="shared" si="26"/>
        <v/>
      </c>
      <c r="AI26" s="57" t="str">
        <f t="shared" si="26"/>
        <v>保育原理・技術</v>
      </c>
      <c r="AJ26" s="57" t="str">
        <f t="shared" si="26"/>
        <v>農地開発</v>
      </c>
      <c r="AK26" s="57" t="str">
        <f t="shared" si="27"/>
        <v>通信技術</v>
      </c>
      <c r="AL26" s="57" t="str">
        <f t="shared" si="27"/>
        <v/>
      </c>
      <c r="AM26" s="57" t="str">
        <f t="shared" si="27"/>
        <v>水産食品衛生</v>
      </c>
      <c r="AN26" s="57" t="str">
        <f t="shared" si="27"/>
        <v/>
      </c>
      <c r="AO26" s="57" t="str">
        <f t="shared" si="27"/>
        <v/>
      </c>
      <c r="AP26" s="57" t="str">
        <f t="shared" si="27"/>
        <v/>
      </c>
      <c r="AQ26" s="57" t="str">
        <f t="shared" si="27"/>
        <v/>
      </c>
      <c r="AR26" s="57" t="str">
        <f t="shared" si="27"/>
        <v/>
      </c>
      <c r="AS26" s="57" t="str">
        <f t="shared" si="27"/>
        <v/>
      </c>
      <c r="AT26" s="57" t="str">
        <f t="shared" si="27"/>
        <v/>
      </c>
      <c r="AU26" s="57" t="str">
        <f t="shared" si="28"/>
        <v/>
      </c>
      <c r="AV26" s="57" t="str">
        <f t="shared" si="28"/>
        <v/>
      </c>
      <c r="AW26" s="57" t="str">
        <f t="shared" si="28"/>
        <v/>
      </c>
      <c r="AX26" s="57" t="str">
        <f t="shared" si="28"/>
        <v/>
      </c>
      <c r="AY26" s="57" t="str">
        <f t="shared" si="28"/>
        <v/>
      </c>
      <c r="AZ26" s="57" t="str">
        <f t="shared" si="28"/>
        <v/>
      </c>
      <c r="BA26" s="57" t="str">
        <f t="shared" si="28"/>
        <v/>
      </c>
    </row>
    <row r="27" spans="2:53" x14ac:dyDescent="0.15">
      <c r="B27" s="50">
        <f t="shared" si="1"/>
        <v>4</v>
      </c>
      <c r="C27" s="50">
        <f t="shared" si="2"/>
        <v>6</v>
      </c>
      <c r="D27" s="50" t="str">
        <f t="shared" si="3"/>
        <v>1994_4_6</v>
      </c>
      <c r="E27" s="50" t="str">
        <f t="shared" si="6"/>
        <v>1_6_4</v>
      </c>
      <c r="F27" s="50">
        <f t="shared" si="7"/>
        <v>1</v>
      </c>
      <c r="G27" s="50">
        <f t="shared" si="8"/>
        <v>26</v>
      </c>
      <c r="H27" s="50">
        <f t="shared" si="9"/>
        <v>1026</v>
      </c>
      <c r="I27" s="57">
        <v>1994</v>
      </c>
      <c r="J27" s="57" t="s">
        <v>71</v>
      </c>
      <c r="K27" s="57" t="s">
        <v>77</v>
      </c>
      <c r="L27" s="57" t="str">
        <f t="shared" si="10"/>
        <v>1994_数学</v>
      </c>
      <c r="M27" s="57" t="str">
        <f t="shared" si="11"/>
        <v>1994_数学_数学Ｃ</v>
      </c>
      <c r="N27" s="57">
        <f t="shared" si="4"/>
        <v>1026</v>
      </c>
      <c r="P27" s="57">
        <f t="shared" si="12"/>
        <v>26</v>
      </c>
      <c r="X27" s="59">
        <v>24</v>
      </c>
      <c r="Y27" s="56" t="str">
        <f t="shared" si="18"/>
        <v/>
      </c>
      <c r="Z27" s="57" t="str">
        <f t="shared" si="19"/>
        <v/>
      </c>
      <c r="AA27" s="57" t="str">
        <f t="shared" si="26"/>
        <v/>
      </c>
      <c r="AB27" s="57" t="str">
        <f t="shared" si="26"/>
        <v/>
      </c>
      <c r="AC27" s="57" t="str">
        <f t="shared" si="26"/>
        <v/>
      </c>
      <c r="AD27" s="57" t="str">
        <f t="shared" si="26"/>
        <v/>
      </c>
      <c r="AE27" s="57" t="str">
        <f t="shared" si="26"/>
        <v/>
      </c>
      <c r="AF27" s="57" t="str">
        <f t="shared" si="26"/>
        <v/>
      </c>
      <c r="AG27" s="57" t="str">
        <f t="shared" si="26"/>
        <v/>
      </c>
      <c r="AH27" s="57" t="str">
        <f t="shared" si="26"/>
        <v/>
      </c>
      <c r="AI27" s="57" t="str">
        <f t="shared" si="26"/>
        <v>小児保健</v>
      </c>
      <c r="AJ27" s="57" t="str">
        <f t="shared" si="26"/>
        <v>食品製造</v>
      </c>
      <c r="AK27" s="57" t="str">
        <f t="shared" si="27"/>
        <v>電子情報技術</v>
      </c>
      <c r="AL27" s="57" t="str">
        <f t="shared" si="27"/>
        <v/>
      </c>
      <c r="AM27" s="57" t="str">
        <f t="shared" si="27"/>
        <v>水産食品流通</v>
      </c>
      <c r="AN27" s="57" t="str">
        <f t="shared" si="27"/>
        <v/>
      </c>
      <c r="AO27" s="57" t="str">
        <f t="shared" si="27"/>
        <v/>
      </c>
      <c r="AP27" s="57" t="str">
        <f t="shared" si="27"/>
        <v/>
      </c>
      <c r="AQ27" s="57" t="str">
        <f t="shared" si="27"/>
        <v/>
      </c>
      <c r="AR27" s="57" t="str">
        <f t="shared" si="27"/>
        <v/>
      </c>
      <c r="AS27" s="57" t="str">
        <f t="shared" si="27"/>
        <v/>
      </c>
      <c r="AT27" s="57" t="str">
        <f t="shared" si="27"/>
        <v/>
      </c>
      <c r="AU27" s="57" t="str">
        <f t="shared" si="28"/>
        <v/>
      </c>
      <c r="AV27" s="57" t="str">
        <f t="shared" si="28"/>
        <v/>
      </c>
      <c r="AW27" s="57" t="str">
        <f t="shared" si="28"/>
        <v/>
      </c>
      <c r="AX27" s="57" t="str">
        <f t="shared" si="28"/>
        <v/>
      </c>
      <c r="AY27" s="57" t="str">
        <f t="shared" si="28"/>
        <v/>
      </c>
      <c r="AZ27" s="57" t="str">
        <f t="shared" si="28"/>
        <v/>
      </c>
      <c r="BA27" s="57" t="str">
        <f t="shared" si="28"/>
        <v/>
      </c>
    </row>
    <row r="28" spans="2:53" x14ac:dyDescent="0.15">
      <c r="B28" s="50">
        <f t="shared" si="1"/>
        <v>4</v>
      </c>
      <c r="C28" s="50">
        <f t="shared" si="2"/>
        <v>7</v>
      </c>
      <c r="D28" s="50" t="str">
        <f t="shared" si="3"/>
        <v>1994_4_7</v>
      </c>
      <c r="E28" s="50" t="str">
        <f t="shared" si="6"/>
        <v>1_7_4</v>
      </c>
      <c r="F28" s="50">
        <f t="shared" si="7"/>
        <v>1</v>
      </c>
      <c r="G28" s="50">
        <f t="shared" si="8"/>
        <v>27</v>
      </c>
      <c r="H28" s="50">
        <f t="shared" si="9"/>
        <v>1027</v>
      </c>
      <c r="I28" s="57">
        <v>1994</v>
      </c>
      <c r="J28" s="57" t="s">
        <v>71</v>
      </c>
      <c r="K28" s="57" t="s">
        <v>426</v>
      </c>
      <c r="L28" s="57" t="str">
        <f t="shared" si="10"/>
        <v>1994_数学</v>
      </c>
      <c r="M28" s="57" t="str">
        <f t="shared" si="11"/>
        <v>1994_数学_その他の科目</v>
      </c>
      <c r="N28" s="57">
        <f t="shared" si="4"/>
        <v>1027</v>
      </c>
      <c r="P28" s="57">
        <f t="shared" si="12"/>
        <v>27</v>
      </c>
      <c r="X28" s="59">
        <v>25</v>
      </c>
      <c r="Y28" s="56" t="str">
        <f t="shared" si="18"/>
        <v/>
      </c>
      <c r="Z28" s="57" t="str">
        <f t="shared" si="19"/>
        <v/>
      </c>
      <c r="AA28" s="57" t="str">
        <f t="shared" si="26"/>
        <v/>
      </c>
      <c r="AB28" s="57" t="str">
        <f t="shared" si="26"/>
        <v/>
      </c>
      <c r="AC28" s="57" t="str">
        <f t="shared" si="26"/>
        <v/>
      </c>
      <c r="AD28" s="57" t="str">
        <f t="shared" si="26"/>
        <v/>
      </c>
      <c r="AE28" s="57" t="str">
        <f t="shared" si="26"/>
        <v/>
      </c>
      <c r="AF28" s="57" t="str">
        <f t="shared" si="26"/>
        <v/>
      </c>
      <c r="AG28" s="57" t="str">
        <f t="shared" si="26"/>
        <v/>
      </c>
      <c r="AH28" s="57" t="str">
        <f t="shared" si="26"/>
        <v/>
      </c>
      <c r="AI28" s="57" t="str">
        <f t="shared" si="26"/>
        <v>児童心理</v>
      </c>
      <c r="AJ28" s="57" t="str">
        <f t="shared" si="26"/>
        <v>食品化学</v>
      </c>
      <c r="AK28" s="57" t="str">
        <f t="shared" si="27"/>
        <v>プログラミング技術</v>
      </c>
      <c r="AL28" s="57" t="str">
        <f t="shared" si="27"/>
        <v/>
      </c>
      <c r="AM28" s="57" t="str">
        <f t="shared" si="27"/>
        <v>その他の科目</v>
      </c>
      <c r="AN28" s="57" t="str">
        <f t="shared" si="27"/>
        <v/>
      </c>
      <c r="AO28" s="57" t="str">
        <f t="shared" si="27"/>
        <v/>
      </c>
      <c r="AP28" s="57" t="str">
        <f t="shared" si="27"/>
        <v/>
      </c>
      <c r="AQ28" s="57" t="str">
        <f t="shared" si="27"/>
        <v/>
      </c>
      <c r="AR28" s="57" t="str">
        <f t="shared" si="27"/>
        <v/>
      </c>
      <c r="AS28" s="57" t="str">
        <f t="shared" si="27"/>
        <v/>
      </c>
      <c r="AT28" s="57" t="str">
        <f t="shared" si="27"/>
        <v/>
      </c>
      <c r="AU28" s="57" t="str">
        <f t="shared" si="28"/>
        <v/>
      </c>
      <c r="AV28" s="57" t="str">
        <f t="shared" si="28"/>
        <v/>
      </c>
      <c r="AW28" s="57" t="str">
        <f t="shared" si="28"/>
        <v/>
      </c>
      <c r="AX28" s="57" t="str">
        <f t="shared" si="28"/>
        <v/>
      </c>
      <c r="AY28" s="57" t="str">
        <f t="shared" si="28"/>
        <v/>
      </c>
      <c r="AZ28" s="57" t="str">
        <f t="shared" si="28"/>
        <v/>
      </c>
      <c r="BA28" s="57" t="str">
        <f t="shared" si="28"/>
        <v/>
      </c>
    </row>
    <row r="29" spans="2:53" x14ac:dyDescent="0.15">
      <c r="B29" s="50">
        <f t="shared" si="1"/>
        <v>5</v>
      </c>
      <c r="C29" s="50">
        <f t="shared" si="2"/>
        <v>1</v>
      </c>
      <c r="D29" s="50" t="str">
        <f t="shared" si="3"/>
        <v>1994_5_1</v>
      </c>
      <c r="E29" s="50" t="str">
        <f t="shared" si="6"/>
        <v>1_1_5</v>
      </c>
      <c r="F29" s="50">
        <f t="shared" si="7"/>
        <v>1</v>
      </c>
      <c r="G29" s="50">
        <f t="shared" si="8"/>
        <v>28</v>
      </c>
      <c r="H29" s="50">
        <f t="shared" si="9"/>
        <v>1028</v>
      </c>
      <c r="I29" s="57">
        <v>1994</v>
      </c>
      <c r="J29" s="57" t="s">
        <v>78</v>
      </c>
      <c r="K29" s="57" t="s">
        <v>433</v>
      </c>
      <c r="L29" s="57" t="str">
        <f t="shared" si="10"/>
        <v>1994_理科</v>
      </c>
      <c r="M29" s="57" t="str">
        <f t="shared" si="11"/>
        <v>1994_理科_総合理科</v>
      </c>
      <c r="N29" s="57">
        <f t="shared" si="4"/>
        <v>1028</v>
      </c>
      <c r="P29" s="57">
        <f t="shared" si="12"/>
        <v>28</v>
      </c>
      <c r="X29" s="59">
        <v>26</v>
      </c>
      <c r="Y29" s="56" t="str">
        <f t="shared" si="18"/>
        <v/>
      </c>
      <c r="Z29" s="57" t="str">
        <f t="shared" si="19"/>
        <v/>
      </c>
      <c r="AA29" s="57" t="str">
        <f t="shared" si="26"/>
        <v/>
      </c>
      <c r="AB29" s="57" t="str">
        <f t="shared" si="26"/>
        <v/>
      </c>
      <c r="AC29" s="57" t="str">
        <f t="shared" si="26"/>
        <v/>
      </c>
      <c r="AD29" s="57" t="str">
        <f t="shared" si="26"/>
        <v/>
      </c>
      <c r="AE29" s="57" t="str">
        <f t="shared" si="26"/>
        <v/>
      </c>
      <c r="AF29" s="57" t="str">
        <f t="shared" si="26"/>
        <v/>
      </c>
      <c r="AG29" s="57" t="str">
        <f t="shared" si="26"/>
        <v/>
      </c>
      <c r="AH29" s="57" t="str">
        <f t="shared" si="26"/>
        <v/>
      </c>
      <c r="AI29" s="57" t="str">
        <f t="shared" si="26"/>
        <v>児童福祉</v>
      </c>
      <c r="AJ29" s="57" t="str">
        <f t="shared" si="26"/>
        <v>応用微生物</v>
      </c>
      <c r="AK29" s="57" t="str">
        <f t="shared" si="27"/>
        <v>ハードウエア技術</v>
      </c>
      <c r="AL29" s="57" t="str">
        <f t="shared" si="27"/>
        <v/>
      </c>
      <c r="AM29" s="57" t="str">
        <f t="shared" si="27"/>
        <v/>
      </c>
      <c r="AN29" s="57" t="str">
        <f t="shared" si="27"/>
        <v/>
      </c>
      <c r="AO29" s="57" t="str">
        <f t="shared" si="27"/>
        <v/>
      </c>
      <c r="AP29" s="57" t="str">
        <f t="shared" si="27"/>
        <v/>
      </c>
      <c r="AQ29" s="57" t="str">
        <f t="shared" si="27"/>
        <v/>
      </c>
      <c r="AR29" s="57" t="str">
        <f t="shared" si="27"/>
        <v/>
      </c>
      <c r="AS29" s="57" t="str">
        <f t="shared" si="27"/>
        <v/>
      </c>
      <c r="AT29" s="57" t="str">
        <f t="shared" si="27"/>
        <v/>
      </c>
      <c r="AU29" s="57" t="str">
        <f t="shared" si="28"/>
        <v/>
      </c>
      <c r="AV29" s="57" t="str">
        <f t="shared" si="28"/>
        <v/>
      </c>
      <c r="AW29" s="57" t="str">
        <f t="shared" si="28"/>
        <v/>
      </c>
      <c r="AX29" s="57" t="str">
        <f t="shared" si="28"/>
        <v/>
      </c>
      <c r="AY29" s="57" t="str">
        <f t="shared" si="28"/>
        <v/>
      </c>
      <c r="AZ29" s="57" t="str">
        <f t="shared" si="28"/>
        <v/>
      </c>
      <c r="BA29" s="57" t="str">
        <f t="shared" si="28"/>
        <v/>
      </c>
    </row>
    <row r="30" spans="2:53" x14ac:dyDescent="0.15">
      <c r="B30" s="50">
        <f t="shared" si="1"/>
        <v>5</v>
      </c>
      <c r="C30" s="50">
        <f t="shared" si="2"/>
        <v>2</v>
      </c>
      <c r="D30" s="50" t="str">
        <f t="shared" si="3"/>
        <v>1994_5_2</v>
      </c>
      <c r="E30" s="50" t="str">
        <f t="shared" si="6"/>
        <v>1_2_5</v>
      </c>
      <c r="F30" s="50">
        <f t="shared" si="7"/>
        <v>1</v>
      </c>
      <c r="G30" s="50">
        <f t="shared" si="8"/>
        <v>29</v>
      </c>
      <c r="H30" s="50">
        <f t="shared" si="9"/>
        <v>1029</v>
      </c>
      <c r="I30" s="57">
        <v>1994</v>
      </c>
      <c r="J30" s="57" t="s">
        <v>78</v>
      </c>
      <c r="K30" s="57" t="s">
        <v>434</v>
      </c>
      <c r="L30" s="57" t="str">
        <f t="shared" si="10"/>
        <v>1994_理科</v>
      </c>
      <c r="M30" s="57" t="str">
        <f t="shared" si="11"/>
        <v>1994_理科_物理ⅠＡ</v>
      </c>
      <c r="N30" s="57">
        <f t="shared" si="4"/>
        <v>1029</v>
      </c>
      <c r="P30" s="57">
        <f t="shared" si="12"/>
        <v>29</v>
      </c>
      <c r="X30" s="59">
        <v>27</v>
      </c>
      <c r="Y30" s="56" t="str">
        <f t="shared" si="18"/>
        <v/>
      </c>
      <c r="Z30" s="57" t="str">
        <f t="shared" si="19"/>
        <v/>
      </c>
      <c r="AA30" s="57" t="str">
        <f t="shared" si="26"/>
        <v/>
      </c>
      <c r="AB30" s="57" t="str">
        <f t="shared" si="26"/>
        <v/>
      </c>
      <c r="AC30" s="57" t="str">
        <f t="shared" si="26"/>
        <v/>
      </c>
      <c r="AD30" s="57" t="str">
        <f t="shared" si="26"/>
        <v/>
      </c>
      <c r="AE30" s="57" t="str">
        <f t="shared" si="26"/>
        <v/>
      </c>
      <c r="AF30" s="57" t="str">
        <f t="shared" si="26"/>
        <v/>
      </c>
      <c r="AG30" s="57" t="str">
        <f t="shared" si="26"/>
        <v/>
      </c>
      <c r="AH30" s="57" t="str">
        <f t="shared" si="26"/>
        <v/>
      </c>
      <c r="AI30" s="57" t="str">
        <f t="shared" si="26"/>
        <v>その他の科目</v>
      </c>
      <c r="AJ30" s="57" t="str">
        <f t="shared" si="26"/>
        <v>食品製造機器</v>
      </c>
      <c r="AK30" s="57" t="str">
        <f t="shared" si="27"/>
        <v>ソフトウエア技術</v>
      </c>
      <c r="AL30" s="57" t="str">
        <f t="shared" si="27"/>
        <v/>
      </c>
      <c r="AM30" s="57" t="str">
        <f t="shared" si="27"/>
        <v/>
      </c>
      <c r="AN30" s="57" t="str">
        <f t="shared" si="27"/>
        <v/>
      </c>
      <c r="AO30" s="57" t="str">
        <f t="shared" si="27"/>
        <v/>
      </c>
      <c r="AP30" s="57" t="str">
        <f t="shared" si="27"/>
        <v/>
      </c>
      <c r="AQ30" s="57" t="str">
        <f t="shared" si="27"/>
        <v/>
      </c>
      <c r="AR30" s="57" t="str">
        <f t="shared" si="27"/>
        <v/>
      </c>
      <c r="AS30" s="57" t="str">
        <f t="shared" si="27"/>
        <v/>
      </c>
      <c r="AT30" s="57" t="str">
        <f t="shared" si="27"/>
        <v/>
      </c>
      <c r="AU30" s="57" t="str">
        <f t="shared" si="28"/>
        <v/>
      </c>
      <c r="AV30" s="57" t="str">
        <f t="shared" si="28"/>
        <v/>
      </c>
      <c r="AW30" s="57" t="str">
        <f t="shared" si="28"/>
        <v/>
      </c>
      <c r="AX30" s="57" t="str">
        <f t="shared" si="28"/>
        <v/>
      </c>
      <c r="AY30" s="57" t="str">
        <f t="shared" si="28"/>
        <v/>
      </c>
      <c r="AZ30" s="57" t="str">
        <f t="shared" si="28"/>
        <v/>
      </c>
      <c r="BA30" s="57" t="str">
        <f t="shared" si="28"/>
        <v/>
      </c>
    </row>
    <row r="31" spans="2:53" x14ac:dyDescent="0.15">
      <c r="B31" s="50">
        <f t="shared" si="1"/>
        <v>5</v>
      </c>
      <c r="C31" s="50">
        <f t="shared" si="2"/>
        <v>3</v>
      </c>
      <c r="D31" s="50" t="str">
        <f t="shared" si="3"/>
        <v>1994_5_3</v>
      </c>
      <c r="E31" s="50" t="str">
        <f t="shared" si="6"/>
        <v>1_3_5</v>
      </c>
      <c r="F31" s="50">
        <f t="shared" si="7"/>
        <v>1</v>
      </c>
      <c r="G31" s="50">
        <f t="shared" si="8"/>
        <v>30</v>
      </c>
      <c r="H31" s="50">
        <f t="shared" si="9"/>
        <v>1030</v>
      </c>
      <c r="I31" s="57">
        <v>1994</v>
      </c>
      <c r="J31" s="57" t="s">
        <v>78</v>
      </c>
      <c r="K31" s="57" t="s">
        <v>435</v>
      </c>
      <c r="L31" s="57" t="str">
        <f t="shared" si="10"/>
        <v>1994_理科</v>
      </c>
      <c r="M31" s="57" t="str">
        <f t="shared" si="11"/>
        <v>1994_理科_物理ⅠＢ</v>
      </c>
      <c r="N31" s="57">
        <f t="shared" si="4"/>
        <v>1030</v>
      </c>
      <c r="P31" s="57">
        <f t="shared" si="12"/>
        <v>30</v>
      </c>
      <c r="X31" s="59">
        <v>28</v>
      </c>
      <c r="Y31" s="56" t="str">
        <f t="shared" si="18"/>
        <v/>
      </c>
      <c r="Z31" s="57" t="str">
        <f t="shared" si="19"/>
        <v/>
      </c>
      <c r="AA31" s="57" t="str">
        <f t="shared" si="26"/>
        <v/>
      </c>
      <c r="AB31" s="57" t="str">
        <f t="shared" si="26"/>
        <v/>
      </c>
      <c r="AC31" s="57" t="str">
        <f t="shared" si="26"/>
        <v/>
      </c>
      <c r="AD31" s="57" t="str">
        <f t="shared" si="26"/>
        <v/>
      </c>
      <c r="AE31" s="57" t="str">
        <f t="shared" si="26"/>
        <v/>
      </c>
      <c r="AF31" s="57" t="str">
        <f t="shared" si="26"/>
        <v/>
      </c>
      <c r="AG31" s="57" t="str">
        <f t="shared" si="26"/>
        <v/>
      </c>
      <c r="AH31" s="57" t="str">
        <f t="shared" si="26"/>
        <v/>
      </c>
      <c r="AI31" s="57" t="str">
        <f t="shared" si="26"/>
        <v/>
      </c>
      <c r="AJ31" s="57" t="str">
        <f t="shared" si="26"/>
        <v>生物工学基礎</v>
      </c>
      <c r="AK31" s="57" t="str">
        <f t="shared" si="27"/>
        <v>コンピュータ応用</v>
      </c>
      <c r="AL31" s="57" t="str">
        <f t="shared" si="27"/>
        <v/>
      </c>
      <c r="AM31" s="57" t="str">
        <f t="shared" si="27"/>
        <v/>
      </c>
      <c r="AN31" s="57" t="str">
        <f t="shared" si="27"/>
        <v/>
      </c>
      <c r="AO31" s="57" t="str">
        <f t="shared" si="27"/>
        <v/>
      </c>
      <c r="AP31" s="57" t="str">
        <f t="shared" si="27"/>
        <v/>
      </c>
      <c r="AQ31" s="57" t="str">
        <f t="shared" si="27"/>
        <v/>
      </c>
      <c r="AR31" s="57" t="str">
        <f t="shared" si="27"/>
        <v/>
      </c>
      <c r="AS31" s="57" t="str">
        <f t="shared" si="27"/>
        <v/>
      </c>
      <c r="AT31" s="57" t="str">
        <f t="shared" si="27"/>
        <v/>
      </c>
      <c r="AU31" s="57" t="str">
        <f t="shared" si="28"/>
        <v/>
      </c>
      <c r="AV31" s="57" t="str">
        <f t="shared" si="28"/>
        <v/>
      </c>
      <c r="AW31" s="57" t="str">
        <f t="shared" si="28"/>
        <v/>
      </c>
      <c r="AX31" s="57" t="str">
        <f t="shared" si="28"/>
        <v/>
      </c>
      <c r="AY31" s="57" t="str">
        <f t="shared" si="28"/>
        <v/>
      </c>
      <c r="AZ31" s="57" t="str">
        <f t="shared" si="28"/>
        <v/>
      </c>
      <c r="BA31" s="57" t="str">
        <f t="shared" si="28"/>
        <v/>
      </c>
    </row>
    <row r="32" spans="2:53" x14ac:dyDescent="0.15">
      <c r="B32" s="50">
        <f t="shared" si="1"/>
        <v>5</v>
      </c>
      <c r="C32" s="50">
        <f t="shared" si="2"/>
        <v>4</v>
      </c>
      <c r="D32" s="50" t="str">
        <f t="shared" si="3"/>
        <v>1994_5_4</v>
      </c>
      <c r="E32" s="50" t="str">
        <f t="shared" si="6"/>
        <v>1_4_5</v>
      </c>
      <c r="F32" s="50">
        <f t="shared" si="7"/>
        <v>1</v>
      </c>
      <c r="G32" s="50">
        <f t="shared" si="8"/>
        <v>31</v>
      </c>
      <c r="H32" s="50">
        <f t="shared" si="9"/>
        <v>1031</v>
      </c>
      <c r="I32" s="57">
        <v>1994</v>
      </c>
      <c r="J32" s="57" t="s">
        <v>78</v>
      </c>
      <c r="K32" s="57" t="s">
        <v>436</v>
      </c>
      <c r="L32" s="57" t="str">
        <f t="shared" si="10"/>
        <v>1994_理科</v>
      </c>
      <c r="M32" s="57" t="str">
        <f t="shared" si="11"/>
        <v>1994_理科_物理Ⅱ</v>
      </c>
      <c r="N32" s="57">
        <f t="shared" si="4"/>
        <v>1031</v>
      </c>
      <c r="P32" s="57">
        <f t="shared" si="12"/>
        <v>31</v>
      </c>
      <c r="X32" s="59">
        <v>29</v>
      </c>
      <c r="Y32" s="56" t="str">
        <f t="shared" si="18"/>
        <v/>
      </c>
      <c r="Z32" s="57" t="str">
        <f t="shared" si="19"/>
        <v/>
      </c>
      <c r="AA32" s="57" t="str">
        <f t="shared" si="26"/>
        <v/>
      </c>
      <c r="AB32" s="57" t="str">
        <f t="shared" si="26"/>
        <v/>
      </c>
      <c r="AC32" s="57" t="str">
        <f t="shared" si="26"/>
        <v/>
      </c>
      <c r="AD32" s="57" t="str">
        <f t="shared" si="26"/>
        <v/>
      </c>
      <c r="AE32" s="57" t="str">
        <f t="shared" si="26"/>
        <v/>
      </c>
      <c r="AF32" s="57" t="str">
        <f t="shared" si="26"/>
        <v/>
      </c>
      <c r="AG32" s="57" t="str">
        <f t="shared" si="26"/>
        <v/>
      </c>
      <c r="AH32" s="57" t="str">
        <f t="shared" si="26"/>
        <v/>
      </c>
      <c r="AI32" s="57" t="str">
        <f t="shared" si="26"/>
        <v/>
      </c>
      <c r="AJ32" s="57" t="str">
        <f t="shared" si="26"/>
        <v>造園計画</v>
      </c>
      <c r="AK32" s="57" t="str">
        <f t="shared" si="27"/>
        <v>工業計測技術</v>
      </c>
      <c r="AL32" s="57" t="str">
        <f t="shared" si="27"/>
        <v/>
      </c>
      <c r="AM32" s="57" t="str">
        <f t="shared" si="27"/>
        <v/>
      </c>
      <c r="AN32" s="57" t="str">
        <f t="shared" si="27"/>
        <v/>
      </c>
      <c r="AO32" s="57" t="str">
        <f t="shared" si="27"/>
        <v/>
      </c>
      <c r="AP32" s="57" t="str">
        <f t="shared" si="27"/>
        <v/>
      </c>
      <c r="AQ32" s="57" t="str">
        <f t="shared" si="27"/>
        <v/>
      </c>
      <c r="AR32" s="57" t="str">
        <f t="shared" si="27"/>
        <v/>
      </c>
      <c r="AS32" s="57" t="str">
        <f t="shared" si="27"/>
        <v/>
      </c>
      <c r="AT32" s="57" t="str">
        <f t="shared" si="27"/>
        <v/>
      </c>
      <c r="AU32" s="57" t="str">
        <f t="shared" si="28"/>
        <v/>
      </c>
      <c r="AV32" s="57" t="str">
        <f t="shared" si="28"/>
        <v/>
      </c>
      <c r="AW32" s="57" t="str">
        <f t="shared" si="28"/>
        <v/>
      </c>
      <c r="AX32" s="57" t="str">
        <f t="shared" si="28"/>
        <v/>
      </c>
      <c r="AY32" s="57" t="str">
        <f t="shared" si="28"/>
        <v/>
      </c>
      <c r="AZ32" s="57" t="str">
        <f t="shared" si="28"/>
        <v/>
      </c>
      <c r="BA32" s="57" t="str">
        <f t="shared" si="28"/>
        <v/>
      </c>
    </row>
    <row r="33" spans="2:53" x14ac:dyDescent="0.15">
      <c r="B33" s="50">
        <f t="shared" si="1"/>
        <v>5</v>
      </c>
      <c r="C33" s="50">
        <f t="shared" si="2"/>
        <v>5</v>
      </c>
      <c r="D33" s="50" t="str">
        <f t="shared" si="3"/>
        <v>1994_5_5</v>
      </c>
      <c r="E33" s="50" t="str">
        <f t="shared" si="6"/>
        <v>1_5_5</v>
      </c>
      <c r="F33" s="50">
        <f t="shared" si="7"/>
        <v>1</v>
      </c>
      <c r="G33" s="50">
        <f t="shared" si="8"/>
        <v>32</v>
      </c>
      <c r="H33" s="50">
        <f t="shared" si="9"/>
        <v>1032</v>
      </c>
      <c r="I33" s="57">
        <v>1994</v>
      </c>
      <c r="J33" s="57" t="s">
        <v>78</v>
      </c>
      <c r="K33" s="57" t="s">
        <v>437</v>
      </c>
      <c r="L33" s="57" t="str">
        <f t="shared" si="10"/>
        <v>1994_理科</v>
      </c>
      <c r="M33" s="57" t="str">
        <f t="shared" si="11"/>
        <v>1994_理科_化学ⅠＡ</v>
      </c>
      <c r="N33" s="57">
        <f t="shared" si="4"/>
        <v>1032</v>
      </c>
      <c r="P33" s="57">
        <f t="shared" si="12"/>
        <v>32</v>
      </c>
      <c r="X33" s="59">
        <v>30</v>
      </c>
      <c r="Y33" s="56" t="str">
        <f t="shared" si="18"/>
        <v/>
      </c>
      <c r="Z33" s="57" t="str">
        <f t="shared" si="19"/>
        <v/>
      </c>
      <c r="AA33" s="57" t="str">
        <f t="shared" si="26"/>
        <v/>
      </c>
      <c r="AB33" s="57" t="str">
        <f t="shared" si="26"/>
        <v/>
      </c>
      <c r="AC33" s="57" t="str">
        <f t="shared" si="26"/>
        <v/>
      </c>
      <c r="AD33" s="57" t="str">
        <f t="shared" si="26"/>
        <v/>
      </c>
      <c r="AE33" s="57" t="str">
        <f t="shared" si="26"/>
        <v/>
      </c>
      <c r="AF33" s="57" t="str">
        <f t="shared" si="26"/>
        <v/>
      </c>
      <c r="AG33" s="57" t="str">
        <f t="shared" si="26"/>
        <v/>
      </c>
      <c r="AH33" s="57" t="str">
        <f t="shared" si="26"/>
        <v/>
      </c>
      <c r="AI33" s="57" t="str">
        <f t="shared" si="26"/>
        <v/>
      </c>
      <c r="AJ33" s="57" t="str">
        <f t="shared" si="26"/>
        <v>造園緑化材料</v>
      </c>
      <c r="AK33" s="57" t="str">
        <f t="shared" si="27"/>
        <v>建築構造</v>
      </c>
      <c r="AL33" s="57" t="str">
        <f t="shared" si="27"/>
        <v/>
      </c>
      <c r="AM33" s="57" t="str">
        <f t="shared" si="27"/>
        <v/>
      </c>
      <c r="AN33" s="57" t="str">
        <f t="shared" si="27"/>
        <v/>
      </c>
      <c r="AO33" s="57" t="str">
        <f t="shared" si="27"/>
        <v/>
      </c>
      <c r="AP33" s="57" t="str">
        <f t="shared" si="27"/>
        <v/>
      </c>
      <c r="AQ33" s="57" t="str">
        <f t="shared" si="27"/>
        <v/>
      </c>
      <c r="AR33" s="57" t="str">
        <f t="shared" si="27"/>
        <v/>
      </c>
      <c r="AS33" s="57" t="str">
        <f t="shared" si="27"/>
        <v/>
      </c>
      <c r="AT33" s="57" t="str">
        <f t="shared" si="27"/>
        <v/>
      </c>
      <c r="AU33" s="57" t="str">
        <f t="shared" si="28"/>
        <v/>
      </c>
      <c r="AV33" s="57" t="str">
        <f t="shared" si="28"/>
        <v/>
      </c>
      <c r="AW33" s="57" t="str">
        <f t="shared" si="28"/>
        <v/>
      </c>
      <c r="AX33" s="57" t="str">
        <f t="shared" si="28"/>
        <v/>
      </c>
      <c r="AY33" s="57" t="str">
        <f t="shared" si="28"/>
        <v/>
      </c>
      <c r="AZ33" s="57" t="str">
        <f t="shared" si="28"/>
        <v/>
      </c>
      <c r="BA33" s="57" t="str">
        <f t="shared" si="28"/>
        <v/>
      </c>
    </row>
    <row r="34" spans="2:53" x14ac:dyDescent="0.15">
      <c r="B34" s="50">
        <f t="shared" si="1"/>
        <v>5</v>
      </c>
      <c r="C34" s="50">
        <f t="shared" si="2"/>
        <v>6</v>
      </c>
      <c r="D34" s="50" t="str">
        <f t="shared" si="3"/>
        <v>1994_5_6</v>
      </c>
      <c r="E34" s="50" t="str">
        <f t="shared" si="6"/>
        <v>1_6_5</v>
      </c>
      <c r="F34" s="50">
        <f t="shared" si="7"/>
        <v>1</v>
      </c>
      <c r="G34" s="50">
        <f t="shared" si="8"/>
        <v>33</v>
      </c>
      <c r="H34" s="50">
        <f t="shared" si="9"/>
        <v>1033</v>
      </c>
      <c r="I34" s="57">
        <v>1994</v>
      </c>
      <c r="J34" s="57" t="s">
        <v>78</v>
      </c>
      <c r="K34" s="57" t="s">
        <v>438</v>
      </c>
      <c r="L34" s="57" t="str">
        <f t="shared" si="10"/>
        <v>1994_理科</v>
      </c>
      <c r="M34" s="57" t="str">
        <f t="shared" si="11"/>
        <v>1994_理科_化学ⅠＢ</v>
      </c>
      <c r="N34" s="57">
        <f t="shared" si="4"/>
        <v>1033</v>
      </c>
      <c r="P34" s="57">
        <f t="shared" si="12"/>
        <v>33</v>
      </c>
      <c r="X34" s="59">
        <v>31</v>
      </c>
      <c r="Y34" s="56" t="str">
        <f t="shared" si="18"/>
        <v/>
      </c>
      <c r="Z34" s="57" t="str">
        <f t="shared" si="19"/>
        <v/>
      </c>
      <c r="AA34" s="57" t="str">
        <f t="shared" ref="AA34:AJ43" si="29">IFERROR(VLOOKUP($W$1&amp;"_"&amp;AA$1&amp;"_"&amp;$X34,$D:$K,8,0),"")</f>
        <v/>
      </c>
      <c r="AB34" s="57" t="str">
        <f t="shared" si="29"/>
        <v/>
      </c>
      <c r="AC34" s="57" t="str">
        <f t="shared" si="29"/>
        <v/>
      </c>
      <c r="AD34" s="57" t="str">
        <f t="shared" si="29"/>
        <v/>
      </c>
      <c r="AE34" s="57" t="str">
        <f t="shared" si="29"/>
        <v/>
      </c>
      <c r="AF34" s="57" t="str">
        <f t="shared" si="29"/>
        <v/>
      </c>
      <c r="AG34" s="57" t="str">
        <f t="shared" si="29"/>
        <v/>
      </c>
      <c r="AH34" s="57" t="str">
        <f t="shared" si="29"/>
        <v/>
      </c>
      <c r="AI34" s="57" t="str">
        <f t="shared" si="29"/>
        <v/>
      </c>
      <c r="AJ34" s="57" t="str">
        <f t="shared" si="29"/>
        <v>造園施工・管理</v>
      </c>
      <c r="AK34" s="57" t="str">
        <f t="shared" ref="AK34:AT43" si="30">IFERROR(VLOOKUP($W$1&amp;"_"&amp;AK$1&amp;"_"&amp;$X34,$D:$K,8,0),"")</f>
        <v>建築施工</v>
      </c>
      <c r="AL34" s="57" t="str">
        <f t="shared" si="30"/>
        <v/>
      </c>
      <c r="AM34" s="57" t="str">
        <f t="shared" si="30"/>
        <v/>
      </c>
      <c r="AN34" s="57" t="str">
        <f t="shared" si="30"/>
        <v/>
      </c>
      <c r="AO34" s="57" t="str">
        <f t="shared" si="30"/>
        <v/>
      </c>
      <c r="AP34" s="57" t="str">
        <f t="shared" si="30"/>
        <v/>
      </c>
      <c r="AQ34" s="57" t="str">
        <f t="shared" si="30"/>
        <v/>
      </c>
      <c r="AR34" s="57" t="str">
        <f t="shared" si="30"/>
        <v/>
      </c>
      <c r="AS34" s="57" t="str">
        <f t="shared" si="30"/>
        <v/>
      </c>
      <c r="AT34" s="57" t="str">
        <f t="shared" si="30"/>
        <v/>
      </c>
      <c r="AU34" s="57" t="str">
        <f t="shared" ref="AU34:BA43" si="31">IFERROR(VLOOKUP($W$1&amp;"_"&amp;AU$1&amp;"_"&amp;$X34,$D:$K,8,0),"")</f>
        <v/>
      </c>
      <c r="AV34" s="57" t="str">
        <f t="shared" si="31"/>
        <v/>
      </c>
      <c r="AW34" s="57" t="str">
        <f t="shared" si="31"/>
        <v/>
      </c>
      <c r="AX34" s="57" t="str">
        <f t="shared" si="31"/>
        <v/>
      </c>
      <c r="AY34" s="57" t="str">
        <f t="shared" si="31"/>
        <v/>
      </c>
      <c r="AZ34" s="57" t="str">
        <f t="shared" si="31"/>
        <v/>
      </c>
      <c r="BA34" s="57" t="str">
        <f t="shared" si="31"/>
        <v/>
      </c>
    </row>
    <row r="35" spans="2:53" x14ac:dyDescent="0.15">
      <c r="B35" s="50">
        <f t="shared" si="1"/>
        <v>5</v>
      </c>
      <c r="C35" s="50">
        <f t="shared" si="2"/>
        <v>7</v>
      </c>
      <c r="D35" s="50" t="str">
        <f t="shared" si="3"/>
        <v>1994_5_7</v>
      </c>
      <c r="E35" s="50" t="str">
        <f t="shared" si="6"/>
        <v>1_7_5</v>
      </c>
      <c r="F35" s="50">
        <f t="shared" si="7"/>
        <v>1</v>
      </c>
      <c r="G35" s="50">
        <f t="shared" si="8"/>
        <v>34</v>
      </c>
      <c r="H35" s="50">
        <f t="shared" si="9"/>
        <v>1034</v>
      </c>
      <c r="I35" s="57">
        <v>1994</v>
      </c>
      <c r="J35" s="57" t="s">
        <v>78</v>
      </c>
      <c r="K35" s="57" t="s">
        <v>439</v>
      </c>
      <c r="L35" s="57" t="str">
        <f t="shared" si="10"/>
        <v>1994_理科</v>
      </c>
      <c r="M35" s="57" t="str">
        <f t="shared" si="11"/>
        <v>1994_理科_化学Ⅱ</v>
      </c>
      <c r="N35" s="57">
        <f t="shared" si="4"/>
        <v>1034</v>
      </c>
      <c r="P35" s="57">
        <f t="shared" si="12"/>
        <v>34</v>
      </c>
      <c r="X35" s="59">
        <v>32</v>
      </c>
      <c r="Y35" s="56" t="str">
        <f t="shared" si="18"/>
        <v/>
      </c>
      <c r="Z35" s="57" t="str">
        <f t="shared" si="19"/>
        <v/>
      </c>
      <c r="AA35" s="57" t="str">
        <f t="shared" si="29"/>
        <v/>
      </c>
      <c r="AB35" s="57" t="str">
        <f t="shared" si="29"/>
        <v/>
      </c>
      <c r="AC35" s="57" t="str">
        <f t="shared" si="29"/>
        <v/>
      </c>
      <c r="AD35" s="57" t="str">
        <f t="shared" si="29"/>
        <v/>
      </c>
      <c r="AE35" s="57" t="str">
        <f t="shared" si="29"/>
        <v/>
      </c>
      <c r="AF35" s="57" t="str">
        <f t="shared" si="29"/>
        <v/>
      </c>
      <c r="AG35" s="57" t="str">
        <f t="shared" si="29"/>
        <v/>
      </c>
      <c r="AH35" s="57" t="str">
        <f t="shared" si="29"/>
        <v/>
      </c>
      <c r="AI35" s="57" t="str">
        <f t="shared" si="29"/>
        <v/>
      </c>
      <c r="AJ35" s="57" t="str">
        <f t="shared" si="29"/>
        <v>農業経済</v>
      </c>
      <c r="AK35" s="57" t="str">
        <f t="shared" si="30"/>
        <v>建築構造設計</v>
      </c>
      <c r="AL35" s="57" t="str">
        <f t="shared" si="30"/>
        <v/>
      </c>
      <c r="AM35" s="57" t="str">
        <f t="shared" si="30"/>
        <v/>
      </c>
      <c r="AN35" s="57" t="str">
        <f t="shared" si="30"/>
        <v/>
      </c>
      <c r="AO35" s="57" t="str">
        <f t="shared" si="30"/>
        <v/>
      </c>
      <c r="AP35" s="57" t="str">
        <f t="shared" si="30"/>
        <v/>
      </c>
      <c r="AQ35" s="57" t="str">
        <f t="shared" si="30"/>
        <v/>
      </c>
      <c r="AR35" s="57" t="str">
        <f t="shared" si="30"/>
        <v/>
      </c>
      <c r="AS35" s="57" t="str">
        <f t="shared" si="30"/>
        <v/>
      </c>
      <c r="AT35" s="57" t="str">
        <f t="shared" si="30"/>
        <v/>
      </c>
      <c r="AU35" s="57" t="str">
        <f t="shared" si="31"/>
        <v/>
      </c>
      <c r="AV35" s="57" t="str">
        <f t="shared" si="31"/>
        <v/>
      </c>
      <c r="AW35" s="57" t="str">
        <f t="shared" si="31"/>
        <v/>
      </c>
      <c r="AX35" s="57" t="str">
        <f t="shared" si="31"/>
        <v/>
      </c>
      <c r="AY35" s="57" t="str">
        <f t="shared" si="31"/>
        <v/>
      </c>
      <c r="AZ35" s="57" t="str">
        <f t="shared" si="31"/>
        <v/>
      </c>
      <c r="BA35" s="57" t="str">
        <f t="shared" si="31"/>
        <v/>
      </c>
    </row>
    <row r="36" spans="2:53" x14ac:dyDescent="0.15">
      <c r="B36" s="50">
        <f t="shared" si="1"/>
        <v>5</v>
      </c>
      <c r="C36" s="50">
        <f t="shared" si="2"/>
        <v>8</v>
      </c>
      <c r="D36" s="50" t="str">
        <f t="shared" si="3"/>
        <v>1994_5_8</v>
      </c>
      <c r="E36" s="50" t="str">
        <f t="shared" si="6"/>
        <v>1_8_5</v>
      </c>
      <c r="F36" s="50">
        <f t="shared" si="7"/>
        <v>1</v>
      </c>
      <c r="G36" s="50">
        <f t="shared" si="8"/>
        <v>35</v>
      </c>
      <c r="H36" s="50">
        <f t="shared" si="9"/>
        <v>1035</v>
      </c>
      <c r="I36" s="57">
        <v>1994</v>
      </c>
      <c r="J36" s="57" t="s">
        <v>78</v>
      </c>
      <c r="K36" s="57" t="s">
        <v>440</v>
      </c>
      <c r="L36" s="57" t="str">
        <f t="shared" si="10"/>
        <v>1994_理科</v>
      </c>
      <c r="M36" s="57" t="str">
        <f t="shared" si="11"/>
        <v>1994_理科_生物ⅠＡ</v>
      </c>
      <c r="N36" s="57">
        <f t="shared" si="4"/>
        <v>1035</v>
      </c>
      <c r="P36" s="57">
        <f t="shared" si="12"/>
        <v>35</v>
      </c>
      <c r="X36" s="59">
        <v>33</v>
      </c>
      <c r="Y36" s="56" t="str">
        <f t="shared" ref="Y36:Y67" si="32">IF($Z36="","",COUNTIF($L:$L,W$1&amp;"_"&amp;$Z36))</f>
        <v/>
      </c>
      <c r="Z36" s="57" t="str">
        <f t="shared" ref="Z36:Z67" si="33">IFERROR(VLOOKUP($W$1&amp;"_"&amp;$X36&amp;"_1",$D:$J,7,0),"")</f>
        <v/>
      </c>
      <c r="AA36" s="57" t="str">
        <f t="shared" si="29"/>
        <v/>
      </c>
      <c r="AB36" s="57" t="str">
        <f t="shared" si="29"/>
        <v/>
      </c>
      <c r="AC36" s="57" t="str">
        <f t="shared" si="29"/>
        <v/>
      </c>
      <c r="AD36" s="57" t="str">
        <f t="shared" si="29"/>
        <v/>
      </c>
      <c r="AE36" s="57" t="str">
        <f t="shared" si="29"/>
        <v/>
      </c>
      <c r="AF36" s="57" t="str">
        <f t="shared" si="29"/>
        <v/>
      </c>
      <c r="AG36" s="57" t="str">
        <f t="shared" si="29"/>
        <v/>
      </c>
      <c r="AH36" s="57" t="str">
        <f t="shared" si="29"/>
        <v/>
      </c>
      <c r="AI36" s="57" t="str">
        <f t="shared" si="29"/>
        <v/>
      </c>
      <c r="AJ36" s="57" t="str">
        <f t="shared" si="29"/>
        <v>農業会計</v>
      </c>
      <c r="AK36" s="57" t="str">
        <f t="shared" si="30"/>
        <v>建築計画</v>
      </c>
      <c r="AL36" s="57" t="str">
        <f t="shared" si="30"/>
        <v/>
      </c>
      <c r="AM36" s="57" t="str">
        <f t="shared" si="30"/>
        <v/>
      </c>
      <c r="AN36" s="57" t="str">
        <f t="shared" si="30"/>
        <v/>
      </c>
      <c r="AO36" s="57" t="str">
        <f t="shared" si="30"/>
        <v/>
      </c>
      <c r="AP36" s="57" t="str">
        <f t="shared" si="30"/>
        <v/>
      </c>
      <c r="AQ36" s="57" t="str">
        <f t="shared" si="30"/>
        <v/>
      </c>
      <c r="AR36" s="57" t="str">
        <f t="shared" si="30"/>
        <v/>
      </c>
      <c r="AS36" s="57" t="str">
        <f t="shared" si="30"/>
        <v/>
      </c>
      <c r="AT36" s="57" t="str">
        <f t="shared" si="30"/>
        <v/>
      </c>
      <c r="AU36" s="57" t="str">
        <f t="shared" si="31"/>
        <v/>
      </c>
      <c r="AV36" s="57" t="str">
        <f t="shared" si="31"/>
        <v/>
      </c>
      <c r="AW36" s="57" t="str">
        <f t="shared" si="31"/>
        <v/>
      </c>
      <c r="AX36" s="57" t="str">
        <f t="shared" si="31"/>
        <v/>
      </c>
      <c r="AY36" s="57" t="str">
        <f t="shared" si="31"/>
        <v/>
      </c>
      <c r="AZ36" s="57" t="str">
        <f t="shared" si="31"/>
        <v/>
      </c>
      <c r="BA36" s="57" t="str">
        <f t="shared" si="31"/>
        <v/>
      </c>
    </row>
    <row r="37" spans="2:53" x14ac:dyDescent="0.15">
      <c r="B37" s="50">
        <f t="shared" si="1"/>
        <v>5</v>
      </c>
      <c r="C37" s="50">
        <f t="shared" si="2"/>
        <v>9</v>
      </c>
      <c r="D37" s="50" t="str">
        <f t="shared" si="3"/>
        <v>1994_5_9</v>
      </c>
      <c r="E37" s="50" t="str">
        <f t="shared" si="6"/>
        <v>1_9_5</v>
      </c>
      <c r="F37" s="50">
        <f t="shared" si="7"/>
        <v>1</v>
      </c>
      <c r="G37" s="50">
        <f t="shared" si="8"/>
        <v>36</v>
      </c>
      <c r="H37" s="50">
        <f t="shared" si="9"/>
        <v>1036</v>
      </c>
      <c r="I37" s="57">
        <v>1994</v>
      </c>
      <c r="J37" s="57" t="s">
        <v>78</v>
      </c>
      <c r="K37" s="57" t="s">
        <v>441</v>
      </c>
      <c r="L37" s="57" t="str">
        <f t="shared" si="10"/>
        <v>1994_理科</v>
      </c>
      <c r="M37" s="57" t="str">
        <f t="shared" si="11"/>
        <v>1994_理科_生物ⅠＢ</v>
      </c>
      <c r="N37" s="57">
        <f t="shared" si="4"/>
        <v>1036</v>
      </c>
      <c r="P37" s="57">
        <f t="shared" si="12"/>
        <v>36</v>
      </c>
      <c r="X37" s="59">
        <v>34</v>
      </c>
      <c r="Y37" s="56" t="str">
        <f t="shared" si="32"/>
        <v/>
      </c>
      <c r="Z37" s="57" t="str">
        <f t="shared" si="33"/>
        <v/>
      </c>
      <c r="AA37" s="57" t="str">
        <f t="shared" si="29"/>
        <v/>
      </c>
      <c r="AB37" s="57" t="str">
        <f t="shared" si="29"/>
        <v/>
      </c>
      <c r="AC37" s="57" t="str">
        <f t="shared" si="29"/>
        <v/>
      </c>
      <c r="AD37" s="57" t="str">
        <f t="shared" si="29"/>
        <v/>
      </c>
      <c r="AE37" s="57" t="str">
        <f t="shared" si="29"/>
        <v/>
      </c>
      <c r="AF37" s="57" t="str">
        <f t="shared" si="29"/>
        <v/>
      </c>
      <c r="AG37" s="57" t="str">
        <f t="shared" si="29"/>
        <v/>
      </c>
      <c r="AH37" s="57" t="str">
        <f t="shared" si="29"/>
        <v/>
      </c>
      <c r="AI37" s="57" t="str">
        <f t="shared" si="29"/>
        <v/>
      </c>
      <c r="AJ37" s="57" t="str">
        <f t="shared" si="29"/>
        <v>食品流通</v>
      </c>
      <c r="AK37" s="57" t="str">
        <f t="shared" si="30"/>
        <v>空気調和設備</v>
      </c>
      <c r="AL37" s="57" t="str">
        <f t="shared" si="30"/>
        <v/>
      </c>
      <c r="AM37" s="57" t="str">
        <f t="shared" si="30"/>
        <v/>
      </c>
      <c r="AN37" s="57" t="str">
        <f t="shared" si="30"/>
        <v/>
      </c>
      <c r="AO37" s="57" t="str">
        <f t="shared" si="30"/>
        <v/>
      </c>
      <c r="AP37" s="57" t="str">
        <f t="shared" si="30"/>
        <v/>
      </c>
      <c r="AQ37" s="57" t="str">
        <f t="shared" si="30"/>
        <v/>
      </c>
      <c r="AR37" s="57" t="str">
        <f t="shared" si="30"/>
        <v/>
      </c>
      <c r="AS37" s="57" t="str">
        <f t="shared" si="30"/>
        <v/>
      </c>
      <c r="AT37" s="57" t="str">
        <f t="shared" si="30"/>
        <v/>
      </c>
      <c r="AU37" s="57" t="str">
        <f t="shared" si="31"/>
        <v/>
      </c>
      <c r="AV37" s="57" t="str">
        <f t="shared" si="31"/>
        <v/>
      </c>
      <c r="AW37" s="57" t="str">
        <f t="shared" si="31"/>
        <v/>
      </c>
      <c r="AX37" s="57" t="str">
        <f t="shared" si="31"/>
        <v/>
      </c>
      <c r="AY37" s="57" t="str">
        <f t="shared" si="31"/>
        <v/>
      </c>
      <c r="AZ37" s="57" t="str">
        <f t="shared" si="31"/>
        <v/>
      </c>
      <c r="BA37" s="57" t="str">
        <f t="shared" si="31"/>
        <v/>
      </c>
    </row>
    <row r="38" spans="2:53" x14ac:dyDescent="0.15">
      <c r="B38" s="50">
        <f t="shared" si="1"/>
        <v>5</v>
      </c>
      <c r="C38" s="50">
        <f t="shared" si="2"/>
        <v>10</v>
      </c>
      <c r="D38" s="50" t="str">
        <f t="shared" si="3"/>
        <v>1994_5_10</v>
      </c>
      <c r="E38" s="50" t="str">
        <f t="shared" si="6"/>
        <v>1_10_5</v>
      </c>
      <c r="F38" s="50">
        <f t="shared" si="7"/>
        <v>1</v>
      </c>
      <c r="G38" s="50">
        <f t="shared" si="8"/>
        <v>37</v>
      </c>
      <c r="H38" s="50">
        <f t="shared" si="9"/>
        <v>1037</v>
      </c>
      <c r="I38" s="57">
        <v>1994</v>
      </c>
      <c r="J38" s="57" t="s">
        <v>78</v>
      </c>
      <c r="K38" s="57" t="s">
        <v>442</v>
      </c>
      <c r="L38" s="57" t="str">
        <f t="shared" si="10"/>
        <v>1994_理科</v>
      </c>
      <c r="M38" s="57" t="str">
        <f t="shared" si="11"/>
        <v>1994_理科_生物Ⅱ</v>
      </c>
      <c r="N38" s="57">
        <f t="shared" si="4"/>
        <v>1037</v>
      </c>
      <c r="P38" s="57">
        <f t="shared" si="12"/>
        <v>37</v>
      </c>
      <c r="X38" s="59">
        <v>35</v>
      </c>
      <c r="Y38" s="56" t="str">
        <f t="shared" si="32"/>
        <v/>
      </c>
      <c r="Z38" s="57" t="str">
        <f t="shared" si="33"/>
        <v/>
      </c>
      <c r="AA38" s="57" t="str">
        <f t="shared" si="29"/>
        <v/>
      </c>
      <c r="AB38" s="57" t="str">
        <f t="shared" si="29"/>
        <v/>
      </c>
      <c r="AC38" s="57" t="str">
        <f t="shared" si="29"/>
        <v/>
      </c>
      <c r="AD38" s="57" t="str">
        <f t="shared" si="29"/>
        <v/>
      </c>
      <c r="AE38" s="57" t="str">
        <f t="shared" si="29"/>
        <v/>
      </c>
      <c r="AF38" s="57" t="str">
        <f t="shared" si="29"/>
        <v/>
      </c>
      <c r="AG38" s="57" t="str">
        <f t="shared" si="29"/>
        <v/>
      </c>
      <c r="AH38" s="57" t="str">
        <f t="shared" si="29"/>
        <v/>
      </c>
      <c r="AI38" s="57" t="str">
        <f t="shared" si="29"/>
        <v/>
      </c>
      <c r="AJ38" s="57" t="str">
        <f t="shared" si="29"/>
        <v>食品加工</v>
      </c>
      <c r="AK38" s="57" t="str">
        <f t="shared" si="30"/>
        <v>衛生・防災設備</v>
      </c>
      <c r="AL38" s="57" t="str">
        <f t="shared" si="30"/>
        <v/>
      </c>
      <c r="AM38" s="57" t="str">
        <f t="shared" si="30"/>
        <v/>
      </c>
      <c r="AN38" s="57" t="str">
        <f t="shared" si="30"/>
        <v/>
      </c>
      <c r="AO38" s="57" t="str">
        <f t="shared" si="30"/>
        <v/>
      </c>
      <c r="AP38" s="57" t="str">
        <f t="shared" si="30"/>
        <v/>
      </c>
      <c r="AQ38" s="57" t="str">
        <f t="shared" si="30"/>
        <v/>
      </c>
      <c r="AR38" s="57" t="str">
        <f t="shared" si="30"/>
        <v/>
      </c>
      <c r="AS38" s="57" t="str">
        <f t="shared" si="30"/>
        <v/>
      </c>
      <c r="AT38" s="57" t="str">
        <f t="shared" si="30"/>
        <v/>
      </c>
      <c r="AU38" s="57" t="str">
        <f t="shared" si="31"/>
        <v/>
      </c>
      <c r="AV38" s="57" t="str">
        <f t="shared" si="31"/>
        <v/>
      </c>
      <c r="AW38" s="57" t="str">
        <f t="shared" si="31"/>
        <v/>
      </c>
      <c r="AX38" s="57" t="str">
        <f t="shared" si="31"/>
        <v/>
      </c>
      <c r="AY38" s="57" t="str">
        <f t="shared" si="31"/>
        <v/>
      </c>
      <c r="AZ38" s="57" t="str">
        <f t="shared" si="31"/>
        <v/>
      </c>
      <c r="BA38" s="57" t="str">
        <f t="shared" si="31"/>
        <v/>
      </c>
    </row>
    <row r="39" spans="2:53" x14ac:dyDescent="0.15">
      <c r="B39" s="50">
        <f t="shared" si="1"/>
        <v>5</v>
      </c>
      <c r="C39" s="50">
        <f t="shared" si="2"/>
        <v>11</v>
      </c>
      <c r="D39" s="50" t="str">
        <f t="shared" si="3"/>
        <v>1994_5_11</v>
      </c>
      <c r="E39" s="50" t="str">
        <f t="shared" si="6"/>
        <v>1_11_5</v>
      </c>
      <c r="F39" s="50">
        <f t="shared" si="7"/>
        <v>1</v>
      </c>
      <c r="G39" s="50">
        <f t="shared" si="8"/>
        <v>38</v>
      </c>
      <c r="H39" s="50">
        <f t="shared" si="9"/>
        <v>1038</v>
      </c>
      <c r="I39" s="57">
        <v>1994</v>
      </c>
      <c r="J39" s="57" t="s">
        <v>78</v>
      </c>
      <c r="K39" s="57" t="s">
        <v>443</v>
      </c>
      <c r="L39" s="57" t="str">
        <f t="shared" si="10"/>
        <v>1994_理科</v>
      </c>
      <c r="M39" s="57" t="str">
        <f t="shared" si="11"/>
        <v>1994_理科_地学ⅠＡ</v>
      </c>
      <c r="N39" s="57">
        <f t="shared" si="4"/>
        <v>1038</v>
      </c>
      <c r="P39" s="57">
        <f t="shared" si="12"/>
        <v>38</v>
      </c>
      <c r="X39" s="59">
        <v>36</v>
      </c>
      <c r="Y39" s="56" t="str">
        <f t="shared" si="32"/>
        <v/>
      </c>
      <c r="Z39" s="57" t="str">
        <f t="shared" si="33"/>
        <v/>
      </c>
      <c r="AA39" s="57" t="str">
        <f t="shared" si="29"/>
        <v/>
      </c>
      <c r="AB39" s="57" t="str">
        <f t="shared" si="29"/>
        <v/>
      </c>
      <c r="AC39" s="57" t="str">
        <f t="shared" si="29"/>
        <v/>
      </c>
      <c r="AD39" s="57" t="str">
        <f t="shared" si="29"/>
        <v/>
      </c>
      <c r="AE39" s="57" t="str">
        <f t="shared" si="29"/>
        <v/>
      </c>
      <c r="AF39" s="57" t="str">
        <f t="shared" si="29"/>
        <v/>
      </c>
      <c r="AG39" s="57" t="str">
        <f t="shared" si="29"/>
        <v/>
      </c>
      <c r="AH39" s="57" t="str">
        <f t="shared" si="29"/>
        <v/>
      </c>
      <c r="AI39" s="57" t="str">
        <f t="shared" si="29"/>
        <v/>
      </c>
      <c r="AJ39" s="57" t="str">
        <f t="shared" si="29"/>
        <v>生活園芸</v>
      </c>
      <c r="AK39" s="57" t="str">
        <f t="shared" si="30"/>
        <v>設備施工</v>
      </c>
      <c r="AL39" s="57" t="str">
        <f t="shared" si="30"/>
        <v/>
      </c>
      <c r="AM39" s="57" t="str">
        <f t="shared" si="30"/>
        <v/>
      </c>
      <c r="AN39" s="57" t="str">
        <f t="shared" si="30"/>
        <v/>
      </c>
      <c r="AO39" s="57" t="str">
        <f t="shared" si="30"/>
        <v/>
      </c>
      <c r="AP39" s="57" t="str">
        <f t="shared" si="30"/>
        <v/>
      </c>
      <c r="AQ39" s="57" t="str">
        <f t="shared" si="30"/>
        <v/>
      </c>
      <c r="AR39" s="57" t="str">
        <f t="shared" si="30"/>
        <v/>
      </c>
      <c r="AS39" s="57" t="str">
        <f t="shared" si="30"/>
        <v/>
      </c>
      <c r="AT39" s="57" t="str">
        <f t="shared" si="30"/>
        <v/>
      </c>
      <c r="AU39" s="57" t="str">
        <f t="shared" si="31"/>
        <v/>
      </c>
      <c r="AV39" s="57" t="str">
        <f t="shared" si="31"/>
        <v/>
      </c>
      <c r="AW39" s="57" t="str">
        <f t="shared" si="31"/>
        <v/>
      </c>
      <c r="AX39" s="57" t="str">
        <f t="shared" si="31"/>
        <v/>
      </c>
      <c r="AY39" s="57" t="str">
        <f t="shared" si="31"/>
        <v/>
      </c>
      <c r="AZ39" s="57" t="str">
        <f t="shared" si="31"/>
        <v/>
      </c>
      <c r="BA39" s="57" t="str">
        <f t="shared" si="31"/>
        <v/>
      </c>
    </row>
    <row r="40" spans="2:53" x14ac:dyDescent="0.15">
      <c r="B40" s="50">
        <f t="shared" si="1"/>
        <v>5</v>
      </c>
      <c r="C40" s="50">
        <f t="shared" si="2"/>
        <v>12</v>
      </c>
      <c r="D40" s="50" t="str">
        <f t="shared" si="3"/>
        <v>1994_5_12</v>
      </c>
      <c r="E40" s="50" t="str">
        <f t="shared" si="6"/>
        <v>1_12_5</v>
      </c>
      <c r="F40" s="50">
        <f t="shared" si="7"/>
        <v>1</v>
      </c>
      <c r="G40" s="50">
        <f t="shared" si="8"/>
        <v>39</v>
      </c>
      <c r="H40" s="50">
        <f t="shared" si="9"/>
        <v>1039</v>
      </c>
      <c r="I40" s="57">
        <v>1994</v>
      </c>
      <c r="J40" s="57" t="s">
        <v>78</v>
      </c>
      <c r="K40" s="57" t="s">
        <v>444</v>
      </c>
      <c r="L40" s="57" t="str">
        <f t="shared" si="10"/>
        <v>1994_理科</v>
      </c>
      <c r="M40" s="57" t="str">
        <f t="shared" si="11"/>
        <v>1994_理科_地学ⅠＢ</v>
      </c>
      <c r="N40" s="57">
        <f t="shared" si="4"/>
        <v>1039</v>
      </c>
      <c r="P40" s="57">
        <f t="shared" si="12"/>
        <v>39</v>
      </c>
      <c r="X40" s="59">
        <v>37</v>
      </c>
      <c r="Y40" s="56" t="str">
        <f t="shared" si="32"/>
        <v/>
      </c>
      <c r="Z40" s="57" t="str">
        <f t="shared" si="33"/>
        <v/>
      </c>
      <c r="AA40" s="57" t="str">
        <f t="shared" si="29"/>
        <v/>
      </c>
      <c r="AB40" s="57" t="str">
        <f t="shared" si="29"/>
        <v/>
      </c>
      <c r="AC40" s="57" t="str">
        <f t="shared" si="29"/>
        <v/>
      </c>
      <c r="AD40" s="57" t="str">
        <f t="shared" si="29"/>
        <v/>
      </c>
      <c r="AE40" s="57" t="str">
        <f t="shared" si="29"/>
        <v/>
      </c>
      <c r="AF40" s="57" t="str">
        <f t="shared" si="29"/>
        <v/>
      </c>
      <c r="AG40" s="57" t="str">
        <f t="shared" si="29"/>
        <v/>
      </c>
      <c r="AH40" s="57" t="str">
        <f t="shared" si="29"/>
        <v/>
      </c>
      <c r="AI40" s="57" t="str">
        <f t="shared" si="29"/>
        <v/>
      </c>
      <c r="AJ40" s="57" t="str">
        <f t="shared" si="29"/>
        <v>その他の科目</v>
      </c>
      <c r="AK40" s="57" t="str">
        <f t="shared" si="30"/>
        <v>測量</v>
      </c>
      <c r="AL40" s="57" t="str">
        <f t="shared" si="30"/>
        <v/>
      </c>
      <c r="AM40" s="57" t="str">
        <f t="shared" si="30"/>
        <v/>
      </c>
      <c r="AN40" s="57" t="str">
        <f t="shared" si="30"/>
        <v/>
      </c>
      <c r="AO40" s="57" t="str">
        <f t="shared" si="30"/>
        <v/>
      </c>
      <c r="AP40" s="57" t="str">
        <f t="shared" si="30"/>
        <v/>
      </c>
      <c r="AQ40" s="57" t="str">
        <f t="shared" si="30"/>
        <v/>
      </c>
      <c r="AR40" s="57" t="str">
        <f t="shared" si="30"/>
        <v/>
      </c>
      <c r="AS40" s="57" t="str">
        <f t="shared" si="30"/>
        <v/>
      </c>
      <c r="AT40" s="57" t="str">
        <f t="shared" si="30"/>
        <v/>
      </c>
      <c r="AU40" s="57" t="str">
        <f t="shared" si="31"/>
        <v/>
      </c>
      <c r="AV40" s="57" t="str">
        <f t="shared" si="31"/>
        <v/>
      </c>
      <c r="AW40" s="57" t="str">
        <f t="shared" si="31"/>
        <v/>
      </c>
      <c r="AX40" s="57" t="str">
        <f t="shared" si="31"/>
        <v/>
      </c>
      <c r="AY40" s="57" t="str">
        <f t="shared" si="31"/>
        <v/>
      </c>
      <c r="AZ40" s="57" t="str">
        <f t="shared" si="31"/>
        <v/>
      </c>
      <c r="BA40" s="57" t="str">
        <f t="shared" si="31"/>
        <v/>
      </c>
    </row>
    <row r="41" spans="2:53" x14ac:dyDescent="0.15">
      <c r="B41" s="50">
        <f t="shared" si="1"/>
        <v>5</v>
      </c>
      <c r="C41" s="50">
        <f t="shared" si="2"/>
        <v>13</v>
      </c>
      <c r="D41" s="50" t="str">
        <f t="shared" si="3"/>
        <v>1994_5_13</v>
      </c>
      <c r="E41" s="50" t="str">
        <f t="shared" si="6"/>
        <v>1_13_5</v>
      </c>
      <c r="F41" s="50">
        <f t="shared" si="7"/>
        <v>1</v>
      </c>
      <c r="G41" s="50">
        <f t="shared" si="8"/>
        <v>40</v>
      </c>
      <c r="H41" s="50">
        <f t="shared" si="9"/>
        <v>1040</v>
      </c>
      <c r="I41" s="57">
        <v>1994</v>
      </c>
      <c r="J41" s="57" t="s">
        <v>78</v>
      </c>
      <c r="K41" s="57" t="s">
        <v>445</v>
      </c>
      <c r="L41" s="57" t="str">
        <f t="shared" si="10"/>
        <v>1994_理科</v>
      </c>
      <c r="M41" s="57" t="str">
        <f t="shared" si="11"/>
        <v>1994_理科_地学Ⅱ</v>
      </c>
      <c r="N41" s="57">
        <f t="shared" si="4"/>
        <v>1040</v>
      </c>
      <c r="P41" s="57">
        <f t="shared" si="12"/>
        <v>40</v>
      </c>
      <c r="X41" s="59">
        <v>38</v>
      </c>
      <c r="Y41" s="56" t="str">
        <f t="shared" si="32"/>
        <v/>
      </c>
      <c r="Z41" s="57" t="str">
        <f t="shared" si="33"/>
        <v/>
      </c>
      <c r="AA41" s="57" t="str">
        <f t="shared" si="29"/>
        <v/>
      </c>
      <c r="AB41" s="57" t="str">
        <f t="shared" si="29"/>
        <v/>
      </c>
      <c r="AC41" s="57" t="str">
        <f t="shared" si="29"/>
        <v/>
      </c>
      <c r="AD41" s="57" t="str">
        <f t="shared" si="29"/>
        <v/>
      </c>
      <c r="AE41" s="57" t="str">
        <f t="shared" si="29"/>
        <v/>
      </c>
      <c r="AF41" s="57" t="str">
        <f t="shared" si="29"/>
        <v/>
      </c>
      <c r="AG41" s="57" t="str">
        <f t="shared" si="29"/>
        <v/>
      </c>
      <c r="AH41" s="57" t="str">
        <f t="shared" si="29"/>
        <v/>
      </c>
      <c r="AI41" s="57" t="str">
        <f t="shared" si="29"/>
        <v/>
      </c>
      <c r="AJ41" s="57" t="str">
        <f t="shared" si="29"/>
        <v/>
      </c>
      <c r="AK41" s="57" t="str">
        <f t="shared" si="30"/>
        <v>土木施工</v>
      </c>
      <c r="AL41" s="57" t="str">
        <f t="shared" si="30"/>
        <v/>
      </c>
      <c r="AM41" s="57" t="str">
        <f t="shared" si="30"/>
        <v/>
      </c>
      <c r="AN41" s="57" t="str">
        <f t="shared" si="30"/>
        <v/>
      </c>
      <c r="AO41" s="57" t="str">
        <f t="shared" si="30"/>
        <v/>
      </c>
      <c r="AP41" s="57" t="str">
        <f t="shared" si="30"/>
        <v/>
      </c>
      <c r="AQ41" s="57" t="str">
        <f t="shared" si="30"/>
        <v/>
      </c>
      <c r="AR41" s="57" t="str">
        <f t="shared" si="30"/>
        <v/>
      </c>
      <c r="AS41" s="57" t="str">
        <f t="shared" si="30"/>
        <v/>
      </c>
      <c r="AT41" s="57" t="str">
        <f t="shared" si="30"/>
        <v/>
      </c>
      <c r="AU41" s="57" t="str">
        <f t="shared" si="31"/>
        <v/>
      </c>
      <c r="AV41" s="57" t="str">
        <f t="shared" si="31"/>
        <v/>
      </c>
      <c r="AW41" s="57" t="str">
        <f t="shared" si="31"/>
        <v/>
      </c>
      <c r="AX41" s="57" t="str">
        <f t="shared" si="31"/>
        <v/>
      </c>
      <c r="AY41" s="57" t="str">
        <f t="shared" si="31"/>
        <v/>
      </c>
      <c r="AZ41" s="57" t="str">
        <f t="shared" si="31"/>
        <v/>
      </c>
      <c r="BA41" s="57" t="str">
        <f t="shared" si="31"/>
        <v/>
      </c>
    </row>
    <row r="42" spans="2:53" x14ac:dyDescent="0.15">
      <c r="B42" s="50">
        <f t="shared" si="1"/>
        <v>5</v>
      </c>
      <c r="C42" s="50">
        <f t="shared" si="2"/>
        <v>14</v>
      </c>
      <c r="D42" s="50" t="str">
        <f t="shared" si="3"/>
        <v>1994_5_14</v>
      </c>
      <c r="E42" s="50" t="str">
        <f t="shared" si="6"/>
        <v>1_14_5</v>
      </c>
      <c r="F42" s="50">
        <f t="shared" si="7"/>
        <v>1</v>
      </c>
      <c r="G42" s="50">
        <f t="shared" si="8"/>
        <v>41</v>
      </c>
      <c r="H42" s="50">
        <f t="shared" si="9"/>
        <v>1041</v>
      </c>
      <c r="I42" s="57">
        <v>1994</v>
      </c>
      <c r="J42" s="57" t="s">
        <v>78</v>
      </c>
      <c r="K42" s="57" t="s">
        <v>426</v>
      </c>
      <c r="L42" s="57" t="str">
        <f t="shared" si="10"/>
        <v>1994_理科</v>
      </c>
      <c r="M42" s="57" t="str">
        <f t="shared" si="11"/>
        <v>1994_理科_その他の科目</v>
      </c>
      <c r="N42" s="57">
        <f t="shared" si="4"/>
        <v>1041</v>
      </c>
      <c r="P42" s="57">
        <f t="shared" si="12"/>
        <v>41</v>
      </c>
      <c r="X42" s="59">
        <v>39</v>
      </c>
      <c r="Y42" s="56" t="str">
        <f t="shared" si="32"/>
        <v/>
      </c>
      <c r="Z42" s="57" t="str">
        <f t="shared" si="33"/>
        <v/>
      </c>
      <c r="AA42" s="57" t="str">
        <f t="shared" si="29"/>
        <v/>
      </c>
      <c r="AB42" s="57" t="str">
        <f t="shared" si="29"/>
        <v/>
      </c>
      <c r="AC42" s="57" t="str">
        <f t="shared" si="29"/>
        <v/>
      </c>
      <c r="AD42" s="57" t="str">
        <f t="shared" si="29"/>
        <v/>
      </c>
      <c r="AE42" s="57" t="str">
        <f t="shared" si="29"/>
        <v/>
      </c>
      <c r="AF42" s="57" t="str">
        <f t="shared" si="29"/>
        <v/>
      </c>
      <c r="AG42" s="57" t="str">
        <f t="shared" si="29"/>
        <v/>
      </c>
      <c r="AH42" s="57" t="str">
        <f t="shared" si="29"/>
        <v/>
      </c>
      <c r="AI42" s="57" t="str">
        <f t="shared" si="29"/>
        <v/>
      </c>
      <c r="AJ42" s="57" t="str">
        <f t="shared" si="29"/>
        <v/>
      </c>
      <c r="AK42" s="57" t="str">
        <f t="shared" si="30"/>
        <v>土木設計</v>
      </c>
      <c r="AL42" s="57" t="str">
        <f t="shared" si="30"/>
        <v/>
      </c>
      <c r="AM42" s="57" t="str">
        <f t="shared" si="30"/>
        <v/>
      </c>
      <c r="AN42" s="57" t="str">
        <f t="shared" si="30"/>
        <v/>
      </c>
      <c r="AO42" s="57" t="str">
        <f t="shared" si="30"/>
        <v/>
      </c>
      <c r="AP42" s="57" t="str">
        <f t="shared" si="30"/>
        <v/>
      </c>
      <c r="AQ42" s="57" t="str">
        <f t="shared" si="30"/>
        <v/>
      </c>
      <c r="AR42" s="57" t="str">
        <f t="shared" si="30"/>
        <v/>
      </c>
      <c r="AS42" s="57" t="str">
        <f t="shared" si="30"/>
        <v/>
      </c>
      <c r="AT42" s="57" t="str">
        <f t="shared" si="30"/>
        <v/>
      </c>
      <c r="AU42" s="57" t="str">
        <f t="shared" si="31"/>
        <v/>
      </c>
      <c r="AV42" s="57" t="str">
        <f t="shared" si="31"/>
        <v/>
      </c>
      <c r="AW42" s="57" t="str">
        <f t="shared" si="31"/>
        <v/>
      </c>
      <c r="AX42" s="57" t="str">
        <f t="shared" si="31"/>
        <v/>
      </c>
      <c r="AY42" s="57" t="str">
        <f t="shared" si="31"/>
        <v/>
      </c>
      <c r="AZ42" s="57" t="str">
        <f t="shared" si="31"/>
        <v/>
      </c>
      <c r="BA42" s="57" t="str">
        <f t="shared" si="31"/>
        <v/>
      </c>
    </row>
    <row r="43" spans="2:53" x14ac:dyDescent="0.15">
      <c r="B43" s="50">
        <f t="shared" si="1"/>
        <v>6</v>
      </c>
      <c r="C43" s="50">
        <f t="shared" si="2"/>
        <v>1</v>
      </c>
      <c r="D43" s="50" t="str">
        <f t="shared" si="3"/>
        <v>1994_6_1</v>
      </c>
      <c r="E43" s="50" t="str">
        <f t="shared" si="6"/>
        <v>1_1_6</v>
      </c>
      <c r="F43" s="50">
        <f t="shared" si="7"/>
        <v>1</v>
      </c>
      <c r="G43" s="50">
        <f t="shared" si="8"/>
        <v>42</v>
      </c>
      <c r="H43" s="50">
        <f t="shared" si="9"/>
        <v>1042</v>
      </c>
      <c r="I43" s="57">
        <v>1994</v>
      </c>
      <c r="J43" s="57" t="s">
        <v>410</v>
      </c>
      <c r="K43" s="57" t="s">
        <v>88</v>
      </c>
      <c r="L43" s="57" t="str">
        <f t="shared" si="10"/>
        <v>1994_保健体育</v>
      </c>
      <c r="M43" s="57" t="str">
        <f t="shared" si="11"/>
        <v>1994_保健体育_体育</v>
      </c>
      <c r="N43" s="57">
        <f t="shared" si="4"/>
        <v>1042</v>
      </c>
      <c r="P43" s="57">
        <f t="shared" si="12"/>
        <v>42</v>
      </c>
      <c r="X43" s="59">
        <v>40</v>
      </c>
      <c r="Y43" s="56" t="str">
        <f t="shared" si="32"/>
        <v/>
      </c>
      <c r="Z43" s="57" t="str">
        <f t="shared" si="33"/>
        <v/>
      </c>
      <c r="AA43" s="57" t="str">
        <f t="shared" si="29"/>
        <v/>
      </c>
      <c r="AB43" s="57" t="str">
        <f t="shared" si="29"/>
        <v/>
      </c>
      <c r="AC43" s="57" t="str">
        <f t="shared" si="29"/>
        <v/>
      </c>
      <c r="AD43" s="57" t="str">
        <f t="shared" si="29"/>
        <v/>
      </c>
      <c r="AE43" s="57" t="str">
        <f t="shared" si="29"/>
        <v/>
      </c>
      <c r="AF43" s="57" t="str">
        <f t="shared" si="29"/>
        <v/>
      </c>
      <c r="AG43" s="57" t="str">
        <f t="shared" si="29"/>
        <v/>
      </c>
      <c r="AH43" s="57" t="str">
        <f t="shared" si="29"/>
        <v/>
      </c>
      <c r="AI43" s="57" t="str">
        <f t="shared" si="29"/>
        <v/>
      </c>
      <c r="AJ43" s="57" t="str">
        <f t="shared" si="29"/>
        <v/>
      </c>
      <c r="AK43" s="57" t="str">
        <f t="shared" si="30"/>
        <v>水理</v>
      </c>
      <c r="AL43" s="57" t="str">
        <f t="shared" si="30"/>
        <v/>
      </c>
      <c r="AM43" s="57" t="str">
        <f t="shared" si="30"/>
        <v/>
      </c>
      <c r="AN43" s="57" t="str">
        <f t="shared" si="30"/>
        <v/>
      </c>
      <c r="AO43" s="57" t="str">
        <f t="shared" si="30"/>
        <v/>
      </c>
      <c r="AP43" s="57" t="str">
        <f t="shared" si="30"/>
        <v/>
      </c>
      <c r="AQ43" s="57" t="str">
        <f t="shared" si="30"/>
        <v/>
      </c>
      <c r="AR43" s="57" t="str">
        <f t="shared" si="30"/>
        <v/>
      </c>
      <c r="AS43" s="57" t="str">
        <f t="shared" si="30"/>
        <v/>
      </c>
      <c r="AT43" s="57" t="str">
        <f t="shared" si="30"/>
        <v/>
      </c>
      <c r="AU43" s="57" t="str">
        <f t="shared" si="31"/>
        <v/>
      </c>
      <c r="AV43" s="57" t="str">
        <f t="shared" si="31"/>
        <v/>
      </c>
      <c r="AW43" s="57" t="str">
        <f t="shared" si="31"/>
        <v/>
      </c>
      <c r="AX43" s="57" t="str">
        <f t="shared" si="31"/>
        <v/>
      </c>
      <c r="AY43" s="57" t="str">
        <f t="shared" si="31"/>
        <v/>
      </c>
      <c r="AZ43" s="57" t="str">
        <f t="shared" si="31"/>
        <v/>
      </c>
      <c r="BA43" s="57" t="str">
        <f t="shared" si="31"/>
        <v/>
      </c>
    </row>
    <row r="44" spans="2:53" x14ac:dyDescent="0.15">
      <c r="B44" s="50">
        <f t="shared" si="1"/>
        <v>6</v>
      </c>
      <c r="C44" s="50">
        <f t="shared" si="2"/>
        <v>2</v>
      </c>
      <c r="D44" s="50" t="str">
        <f t="shared" si="3"/>
        <v>1994_6_2</v>
      </c>
      <c r="E44" s="50" t="str">
        <f t="shared" si="6"/>
        <v>1_2_6</v>
      </c>
      <c r="F44" s="50">
        <f t="shared" si="7"/>
        <v>1</v>
      </c>
      <c r="G44" s="50">
        <f t="shared" si="8"/>
        <v>43</v>
      </c>
      <c r="H44" s="50">
        <f t="shared" si="9"/>
        <v>1043</v>
      </c>
      <c r="I44" s="57">
        <v>1994</v>
      </c>
      <c r="J44" s="57" t="s">
        <v>410</v>
      </c>
      <c r="K44" s="57" t="s">
        <v>89</v>
      </c>
      <c r="L44" s="57" t="str">
        <f t="shared" si="10"/>
        <v>1994_保健体育</v>
      </c>
      <c r="M44" s="57" t="str">
        <f t="shared" si="11"/>
        <v>1994_保健体育_保健</v>
      </c>
      <c r="N44" s="57">
        <f t="shared" si="4"/>
        <v>1043</v>
      </c>
      <c r="P44" s="57">
        <f t="shared" si="12"/>
        <v>43</v>
      </c>
      <c r="X44" s="59">
        <v>41</v>
      </c>
      <c r="Y44" s="56" t="str">
        <f t="shared" si="32"/>
        <v/>
      </c>
      <c r="Z44" s="57" t="str">
        <f t="shared" si="33"/>
        <v/>
      </c>
      <c r="AA44" s="57" t="str">
        <f t="shared" ref="AA44:AJ53" si="34">IFERROR(VLOOKUP($W$1&amp;"_"&amp;AA$1&amp;"_"&amp;$X44,$D:$K,8,0),"")</f>
        <v/>
      </c>
      <c r="AB44" s="57" t="str">
        <f t="shared" si="34"/>
        <v/>
      </c>
      <c r="AC44" s="57" t="str">
        <f t="shared" si="34"/>
        <v/>
      </c>
      <c r="AD44" s="57" t="str">
        <f t="shared" si="34"/>
        <v/>
      </c>
      <c r="AE44" s="57" t="str">
        <f t="shared" si="34"/>
        <v/>
      </c>
      <c r="AF44" s="57" t="str">
        <f t="shared" si="34"/>
        <v/>
      </c>
      <c r="AG44" s="57" t="str">
        <f t="shared" si="34"/>
        <v/>
      </c>
      <c r="AH44" s="57" t="str">
        <f t="shared" si="34"/>
        <v/>
      </c>
      <c r="AI44" s="57" t="str">
        <f t="shared" si="34"/>
        <v/>
      </c>
      <c r="AJ44" s="57" t="str">
        <f t="shared" si="34"/>
        <v/>
      </c>
      <c r="AK44" s="57" t="str">
        <f t="shared" ref="AK44:AT53" si="35">IFERROR(VLOOKUP($W$1&amp;"_"&amp;AK$1&amp;"_"&amp;$X44,$D:$K,8,0),"")</f>
        <v>土質力学</v>
      </c>
      <c r="AL44" s="57" t="str">
        <f t="shared" si="35"/>
        <v/>
      </c>
      <c r="AM44" s="57" t="str">
        <f t="shared" si="35"/>
        <v/>
      </c>
      <c r="AN44" s="57" t="str">
        <f t="shared" si="35"/>
        <v/>
      </c>
      <c r="AO44" s="57" t="str">
        <f t="shared" si="35"/>
        <v/>
      </c>
      <c r="AP44" s="57" t="str">
        <f t="shared" si="35"/>
        <v/>
      </c>
      <c r="AQ44" s="57" t="str">
        <f t="shared" si="35"/>
        <v/>
      </c>
      <c r="AR44" s="57" t="str">
        <f t="shared" si="35"/>
        <v/>
      </c>
      <c r="AS44" s="57" t="str">
        <f t="shared" si="35"/>
        <v/>
      </c>
      <c r="AT44" s="57" t="str">
        <f t="shared" si="35"/>
        <v/>
      </c>
      <c r="AU44" s="57" t="str">
        <f t="shared" ref="AU44:BA53" si="36">IFERROR(VLOOKUP($W$1&amp;"_"&amp;AU$1&amp;"_"&amp;$X44,$D:$K,8,0),"")</f>
        <v/>
      </c>
      <c r="AV44" s="57" t="str">
        <f t="shared" si="36"/>
        <v/>
      </c>
      <c r="AW44" s="57" t="str">
        <f t="shared" si="36"/>
        <v/>
      </c>
      <c r="AX44" s="57" t="str">
        <f t="shared" si="36"/>
        <v/>
      </c>
      <c r="AY44" s="57" t="str">
        <f t="shared" si="36"/>
        <v/>
      </c>
      <c r="AZ44" s="57" t="str">
        <f t="shared" si="36"/>
        <v/>
      </c>
      <c r="BA44" s="57" t="str">
        <f t="shared" si="36"/>
        <v/>
      </c>
    </row>
    <row r="45" spans="2:53" x14ac:dyDescent="0.15">
      <c r="B45" s="50">
        <f t="shared" si="1"/>
        <v>6</v>
      </c>
      <c r="C45" s="50">
        <f t="shared" si="2"/>
        <v>3</v>
      </c>
      <c r="D45" s="50" t="str">
        <f t="shared" si="3"/>
        <v>1994_6_3</v>
      </c>
      <c r="E45" s="50" t="str">
        <f t="shared" si="6"/>
        <v>1_3_6</v>
      </c>
      <c r="F45" s="50">
        <f t="shared" si="7"/>
        <v>1</v>
      </c>
      <c r="G45" s="50">
        <f t="shared" si="8"/>
        <v>44</v>
      </c>
      <c r="H45" s="50">
        <f t="shared" si="9"/>
        <v>1044</v>
      </c>
      <c r="I45" s="57">
        <v>1994</v>
      </c>
      <c r="J45" s="57" t="s">
        <v>410</v>
      </c>
      <c r="K45" s="57" t="s">
        <v>426</v>
      </c>
      <c r="L45" s="57" t="str">
        <f t="shared" si="10"/>
        <v>1994_保健体育</v>
      </c>
      <c r="M45" s="57" t="str">
        <f t="shared" si="11"/>
        <v>1994_保健体育_その他の科目</v>
      </c>
      <c r="N45" s="57">
        <f t="shared" si="4"/>
        <v>1044</v>
      </c>
      <c r="P45" s="57">
        <f t="shared" si="12"/>
        <v>44</v>
      </c>
      <c r="X45" s="59">
        <v>42</v>
      </c>
      <c r="Y45" s="56" t="str">
        <f t="shared" si="32"/>
        <v/>
      </c>
      <c r="Z45" s="57" t="str">
        <f t="shared" si="33"/>
        <v/>
      </c>
      <c r="AA45" s="57" t="str">
        <f t="shared" si="34"/>
        <v/>
      </c>
      <c r="AB45" s="57" t="str">
        <f t="shared" si="34"/>
        <v/>
      </c>
      <c r="AC45" s="57" t="str">
        <f t="shared" si="34"/>
        <v/>
      </c>
      <c r="AD45" s="57" t="str">
        <f t="shared" si="34"/>
        <v/>
      </c>
      <c r="AE45" s="57" t="str">
        <f t="shared" si="34"/>
        <v/>
      </c>
      <c r="AF45" s="57" t="str">
        <f t="shared" si="34"/>
        <v/>
      </c>
      <c r="AG45" s="57" t="str">
        <f t="shared" si="34"/>
        <v/>
      </c>
      <c r="AH45" s="57" t="str">
        <f t="shared" si="34"/>
        <v/>
      </c>
      <c r="AI45" s="57" t="str">
        <f t="shared" si="34"/>
        <v/>
      </c>
      <c r="AJ45" s="57" t="str">
        <f t="shared" si="34"/>
        <v/>
      </c>
      <c r="AK45" s="57" t="str">
        <f t="shared" si="35"/>
        <v>土木計画</v>
      </c>
      <c r="AL45" s="57" t="str">
        <f t="shared" si="35"/>
        <v/>
      </c>
      <c r="AM45" s="57" t="str">
        <f t="shared" si="35"/>
        <v/>
      </c>
      <c r="AN45" s="57" t="str">
        <f t="shared" si="35"/>
        <v/>
      </c>
      <c r="AO45" s="57" t="str">
        <f t="shared" si="35"/>
        <v/>
      </c>
      <c r="AP45" s="57" t="str">
        <f t="shared" si="35"/>
        <v/>
      </c>
      <c r="AQ45" s="57" t="str">
        <f t="shared" si="35"/>
        <v/>
      </c>
      <c r="AR45" s="57" t="str">
        <f t="shared" si="35"/>
        <v/>
      </c>
      <c r="AS45" s="57" t="str">
        <f t="shared" si="35"/>
        <v/>
      </c>
      <c r="AT45" s="57" t="str">
        <f t="shared" si="35"/>
        <v/>
      </c>
      <c r="AU45" s="57" t="str">
        <f t="shared" si="36"/>
        <v/>
      </c>
      <c r="AV45" s="57" t="str">
        <f t="shared" si="36"/>
        <v/>
      </c>
      <c r="AW45" s="57" t="str">
        <f t="shared" si="36"/>
        <v/>
      </c>
      <c r="AX45" s="57" t="str">
        <f t="shared" si="36"/>
        <v/>
      </c>
      <c r="AY45" s="57" t="str">
        <f t="shared" si="36"/>
        <v/>
      </c>
      <c r="AZ45" s="57" t="str">
        <f t="shared" si="36"/>
        <v/>
      </c>
      <c r="BA45" s="57" t="str">
        <f t="shared" si="36"/>
        <v/>
      </c>
    </row>
    <row r="46" spans="2:53" x14ac:dyDescent="0.15">
      <c r="B46" s="50">
        <f t="shared" si="1"/>
        <v>7</v>
      </c>
      <c r="C46" s="50">
        <f t="shared" si="2"/>
        <v>1</v>
      </c>
      <c r="D46" s="50" t="str">
        <f t="shared" si="3"/>
        <v>1994_7_1</v>
      </c>
      <c r="E46" s="50" t="str">
        <f t="shared" si="6"/>
        <v>1_1_7</v>
      </c>
      <c r="F46" s="50">
        <f t="shared" si="7"/>
        <v>1</v>
      </c>
      <c r="G46" s="50">
        <f t="shared" si="8"/>
        <v>45</v>
      </c>
      <c r="H46" s="50">
        <f t="shared" si="9"/>
        <v>1045</v>
      </c>
      <c r="I46" s="57">
        <v>1994</v>
      </c>
      <c r="J46" s="57" t="s">
        <v>90</v>
      </c>
      <c r="K46" s="57" t="s">
        <v>91</v>
      </c>
      <c r="L46" s="57" t="str">
        <f t="shared" si="10"/>
        <v>1994_芸術</v>
      </c>
      <c r="M46" s="57" t="str">
        <f t="shared" si="11"/>
        <v>1994_芸術_音楽Ⅰ</v>
      </c>
      <c r="N46" s="57">
        <f t="shared" si="4"/>
        <v>1045</v>
      </c>
      <c r="P46" s="57">
        <f t="shared" si="12"/>
        <v>45</v>
      </c>
      <c r="X46" s="59">
        <v>43</v>
      </c>
      <c r="Y46" s="56" t="str">
        <f t="shared" si="32"/>
        <v/>
      </c>
      <c r="Z46" s="57" t="str">
        <f t="shared" si="33"/>
        <v/>
      </c>
      <c r="AA46" s="57" t="str">
        <f t="shared" si="34"/>
        <v/>
      </c>
      <c r="AB46" s="57" t="str">
        <f t="shared" si="34"/>
        <v/>
      </c>
      <c r="AC46" s="57" t="str">
        <f t="shared" si="34"/>
        <v/>
      </c>
      <c r="AD46" s="57" t="str">
        <f t="shared" si="34"/>
        <v/>
      </c>
      <c r="AE46" s="57" t="str">
        <f t="shared" si="34"/>
        <v/>
      </c>
      <c r="AF46" s="57" t="str">
        <f t="shared" si="34"/>
        <v/>
      </c>
      <c r="AG46" s="57" t="str">
        <f t="shared" si="34"/>
        <v/>
      </c>
      <c r="AH46" s="57" t="str">
        <f t="shared" si="34"/>
        <v/>
      </c>
      <c r="AI46" s="57" t="str">
        <f t="shared" si="34"/>
        <v/>
      </c>
      <c r="AJ46" s="57" t="str">
        <f t="shared" si="34"/>
        <v/>
      </c>
      <c r="AK46" s="57" t="str">
        <f t="shared" si="35"/>
        <v>地質力学</v>
      </c>
      <c r="AL46" s="57" t="str">
        <f t="shared" si="35"/>
        <v/>
      </c>
      <c r="AM46" s="57" t="str">
        <f t="shared" si="35"/>
        <v/>
      </c>
      <c r="AN46" s="57" t="str">
        <f t="shared" si="35"/>
        <v/>
      </c>
      <c r="AO46" s="57" t="str">
        <f t="shared" si="35"/>
        <v/>
      </c>
      <c r="AP46" s="57" t="str">
        <f t="shared" si="35"/>
        <v/>
      </c>
      <c r="AQ46" s="57" t="str">
        <f t="shared" si="35"/>
        <v/>
      </c>
      <c r="AR46" s="57" t="str">
        <f t="shared" si="35"/>
        <v/>
      </c>
      <c r="AS46" s="57" t="str">
        <f t="shared" si="35"/>
        <v/>
      </c>
      <c r="AT46" s="57" t="str">
        <f t="shared" si="35"/>
        <v/>
      </c>
      <c r="AU46" s="57" t="str">
        <f t="shared" si="36"/>
        <v/>
      </c>
      <c r="AV46" s="57" t="str">
        <f t="shared" si="36"/>
        <v/>
      </c>
      <c r="AW46" s="57" t="str">
        <f t="shared" si="36"/>
        <v/>
      </c>
      <c r="AX46" s="57" t="str">
        <f t="shared" si="36"/>
        <v/>
      </c>
      <c r="AY46" s="57" t="str">
        <f t="shared" si="36"/>
        <v/>
      </c>
      <c r="AZ46" s="57" t="str">
        <f t="shared" si="36"/>
        <v/>
      </c>
      <c r="BA46" s="57" t="str">
        <f t="shared" si="36"/>
        <v/>
      </c>
    </row>
    <row r="47" spans="2:53" x14ac:dyDescent="0.15">
      <c r="B47" s="50">
        <f t="shared" si="1"/>
        <v>7</v>
      </c>
      <c r="C47" s="50">
        <f t="shared" si="2"/>
        <v>2</v>
      </c>
      <c r="D47" s="50" t="str">
        <f t="shared" si="3"/>
        <v>1994_7_2</v>
      </c>
      <c r="E47" s="50" t="str">
        <f t="shared" si="6"/>
        <v>1_2_7</v>
      </c>
      <c r="F47" s="50">
        <f t="shared" si="7"/>
        <v>1</v>
      </c>
      <c r="G47" s="50">
        <f t="shared" si="8"/>
        <v>46</v>
      </c>
      <c r="H47" s="50">
        <f t="shared" si="9"/>
        <v>1046</v>
      </c>
      <c r="I47" s="57">
        <v>1994</v>
      </c>
      <c r="J47" s="57" t="s">
        <v>90</v>
      </c>
      <c r="K47" s="57" t="s">
        <v>92</v>
      </c>
      <c r="L47" s="57" t="str">
        <f t="shared" si="10"/>
        <v>1994_芸術</v>
      </c>
      <c r="M47" s="57" t="str">
        <f t="shared" si="11"/>
        <v>1994_芸術_音楽Ⅱ</v>
      </c>
      <c r="N47" s="57">
        <f t="shared" si="4"/>
        <v>1046</v>
      </c>
      <c r="P47" s="57">
        <f t="shared" si="12"/>
        <v>46</v>
      </c>
      <c r="X47" s="59">
        <v>44</v>
      </c>
      <c r="Y47" s="56" t="str">
        <f t="shared" si="32"/>
        <v/>
      </c>
      <c r="Z47" s="57" t="str">
        <f t="shared" si="33"/>
        <v/>
      </c>
      <c r="AA47" s="57" t="str">
        <f t="shared" si="34"/>
        <v/>
      </c>
      <c r="AB47" s="57" t="str">
        <f t="shared" si="34"/>
        <v/>
      </c>
      <c r="AC47" s="57" t="str">
        <f t="shared" si="34"/>
        <v/>
      </c>
      <c r="AD47" s="57" t="str">
        <f t="shared" si="34"/>
        <v/>
      </c>
      <c r="AE47" s="57" t="str">
        <f t="shared" si="34"/>
        <v/>
      </c>
      <c r="AF47" s="57" t="str">
        <f t="shared" si="34"/>
        <v/>
      </c>
      <c r="AG47" s="57" t="str">
        <f t="shared" si="34"/>
        <v/>
      </c>
      <c r="AH47" s="57" t="str">
        <f t="shared" si="34"/>
        <v/>
      </c>
      <c r="AI47" s="57" t="str">
        <f t="shared" si="34"/>
        <v/>
      </c>
      <c r="AJ47" s="57" t="str">
        <f t="shared" si="34"/>
        <v/>
      </c>
      <c r="AK47" s="57" t="str">
        <f t="shared" si="35"/>
        <v>工業化学</v>
      </c>
      <c r="AL47" s="57" t="str">
        <f t="shared" si="35"/>
        <v/>
      </c>
      <c r="AM47" s="57" t="str">
        <f t="shared" si="35"/>
        <v/>
      </c>
      <c r="AN47" s="57" t="str">
        <f t="shared" si="35"/>
        <v/>
      </c>
      <c r="AO47" s="57" t="str">
        <f t="shared" si="35"/>
        <v/>
      </c>
      <c r="AP47" s="57" t="str">
        <f t="shared" si="35"/>
        <v/>
      </c>
      <c r="AQ47" s="57" t="str">
        <f t="shared" si="35"/>
        <v/>
      </c>
      <c r="AR47" s="57" t="str">
        <f t="shared" si="35"/>
        <v/>
      </c>
      <c r="AS47" s="57" t="str">
        <f t="shared" si="35"/>
        <v/>
      </c>
      <c r="AT47" s="57" t="str">
        <f t="shared" si="35"/>
        <v/>
      </c>
      <c r="AU47" s="57" t="str">
        <f t="shared" si="36"/>
        <v/>
      </c>
      <c r="AV47" s="57" t="str">
        <f t="shared" si="36"/>
        <v/>
      </c>
      <c r="AW47" s="57" t="str">
        <f t="shared" si="36"/>
        <v/>
      </c>
      <c r="AX47" s="57" t="str">
        <f t="shared" si="36"/>
        <v/>
      </c>
      <c r="AY47" s="57" t="str">
        <f t="shared" si="36"/>
        <v/>
      </c>
      <c r="AZ47" s="57" t="str">
        <f t="shared" si="36"/>
        <v/>
      </c>
      <c r="BA47" s="57" t="str">
        <f t="shared" si="36"/>
        <v/>
      </c>
    </row>
    <row r="48" spans="2:53" x14ac:dyDescent="0.15">
      <c r="B48" s="50">
        <f t="shared" si="1"/>
        <v>7</v>
      </c>
      <c r="C48" s="50">
        <f t="shared" si="2"/>
        <v>3</v>
      </c>
      <c r="D48" s="50" t="str">
        <f t="shared" si="3"/>
        <v>1994_7_3</v>
      </c>
      <c r="E48" s="50" t="str">
        <f t="shared" si="6"/>
        <v>1_3_7</v>
      </c>
      <c r="F48" s="50">
        <f t="shared" si="7"/>
        <v>1</v>
      </c>
      <c r="G48" s="50">
        <f t="shared" si="8"/>
        <v>47</v>
      </c>
      <c r="H48" s="50">
        <f t="shared" si="9"/>
        <v>1047</v>
      </c>
      <c r="I48" s="57">
        <v>1994</v>
      </c>
      <c r="J48" s="57" t="s">
        <v>90</v>
      </c>
      <c r="K48" s="57" t="s">
        <v>93</v>
      </c>
      <c r="L48" s="57" t="str">
        <f t="shared" si="10"/>
        <v>1994_芸術</v>
      </c>
      <c r="M48" s="57" t="str">
        <f t="shared" si="11"/>
        <v>1994_芸術_音楽Ⅲ</v>
      </c>
      <c r="N48" s="57">
        <f t="shared" si="4"/>
        <v>1047</v>
      </c>
      <c r="P48" s="57">
        <f t="shared" si="12"/>
        <v>47</v>
      </c>
      <c r="X48" s="59">
        <v>45</v>
      </c>
      <c r="Y48" s="56" t="str">
        <f t="shared" si="32"/>
        <v/>
      </c>
      <c r="Z48" s="57" t="str">
        <f t="shared" si="33"/>
        <v/>
      </c>
      <c r="AA48" s="57" t="str">
        <f t="shared" si="34"/>
        <v/>
      </c>
      <c r="AB48" s="57" t="str">
        <f t="shared" si="34"/>
        <v/>
      </c>
      <c r="AC48" s="57" t="str">
        <f t="shared" si="34"/>
        <v/>
      </c>
      <c r="AD48" s="57" t="str">
        <f t="shared" si="34"/>
        <v/>
      </c>
      <c r="AE48" s="57" t="str">
        <f t="shared" si="34"/>
        <v/>
      </c>
      <c r="AF48" s="57" t="str">
        <f t="shared" si="34"/>
        <v/>
      </c>
      <c r="AG48" s="57" t="str">
        <f t="shared" si="34"/>
        <v/>
      </c>
      <c r="AH48" s="57" t="str">
        <f t="shared" si="34"/>
        <v/>
      </c>
      <c r="AI48" s="57" t="str">
        <f t="shared" si="34"/>
        <v/>
      </c>
      <c r="AJ48" s="57" t="str">
        <f t="shared" si="34"/>
        <v/>
      </c>
      <c r="AK48" s="57" t="str">
        <f t="shared" si="35"/>
        <v>化学工業</v>
      </c>
      <c r="AL48" s="57" t="str">
        <f t="shared" si="35"/>
        <v/>
      </c>
      <c r="AM48" s="57" t="str">
        <f t="shared" si="35"/>
        <v/>
      </c>
      <c r="AN48" s="57" t="str">
        <f t="shared" si="35"/>
        <v/>
      </c>
      <c r="AO48" s="57" t="str">
        <f t="shared" si="35"/>
        <v/>
      </c>
      <c r="AP48" s="57" t="str">
        <f t="shared" si="35"/>
        <v/>
      </c>
      <c r="AQ48" s="57" t="str">
        <f t="shared" si="35"/>
        <v/>
      </c>
      <c r="AR48" s="57" t="str">
        <f t="shared" si="35"/>
        <v/>
      </c>
      <c r="AS48" s="57" t="str">
        <f t="shared" si="35"/>
        <v/>
      </c>
      <c r="AT48" s="57" t="str">
        <f t="shared" si="35"/>
        <v/>
      </c>
      <c r="AU48" s="57" t="str">
        <f t="shared" si="36"/>
        <v/>
      </c>
      <c r="AV48" s="57" t="str">
        <f t="shared" si="36"/>
        <v/>
      </c>
      <c r="AW48" s="57" t="str">
        <f t="shared" si="36"/>
        <v/>
      </c>
      <c r="AX48" s="57" t="str">
        <f t="shared" si="36"/>
        <v/>
      </c>
      <c r="AY48" s="57" t="str">
        <f t="shared" si="36"/>
        <v/>
      </c>
      <c r="AZ48" s="57" t="str">
        <f t="shared" si="36"/>
        <v/>
      </c>
      <c r="BA48" s="57" t="str">
        <f t="shared" si="36"/>
        <v/>
      </c>
    </row>
    <row r="49" spans="2:53" x14ac:dyDescent="0.15">
      <c r="B49" s="50">
        <f t="shared" si="1"/>
        <v>7</v>
      </c>
      <c r="C49" s="50">
        <f t="shared" si="2"/>
        <v>4</v>
      </c>
      <c r="D49" s="50" t="str">
        <f t="shared" si="3"/>
        <v>1994_7_4</v>
      </c>
      <c r="E49" s="50" t="str">
        <f t="shared" si="6"/>
        <v>1_4_7</v>
      </c>
      <c r="F49" s="50">
        <f t="shared" si="7"/>
        <v>1</v>
      </c>
      <c r="G49" s="50">
        <f t="shared" si="8"/>
        <v>48</v>
      </c>
      <c r="H49" s="50">
        <f t="shared" si="9"/>
        <v>1048</v>
      </c>
      <c r="I49" s="57">
        <v>1994</v>
      </c>
      <c r="J49" s="57" t="s">
        <v>90</v>
      </c>
      <c r="K49" s="57" t="s">
        <v>94</v>
      </c>
      <c r="L49" s="57" t="str">
        <f t="shared" si="10"/>
        <v>1994_芸術</v>
      </c>
      <c r="M49" s="57" t="str">
        <f t="shared" si="11"/>
        <v>1994_芸術_美術Ⅰ</v>
      </c>
      <c r="N49" s="57">
        <f t="shared" si="4"/>
        <v>1048</v>
      </c>
      <c r="P49" s="57">
        <f t="shared" si="12"/>
        <v>48</v>
      </c>
      <c r="X49" s="59">
        <v>46</v>
      </c>
      <c r="Y49" s="56" t="str">
        <f t="shared" si="32"/>
        <v/>
      </c>
      <c r="Z49" s="57" t="str">
        <f t="shared" si="33"/>
        <v/>
      </c>
      <c r="AA49" s="57" t="str">
        <f t="shared" si="34"/>
        <v/>
      </c>
      <c r="AB49" s="57" t="str">
        <f t="shared" si="34"/>
        <v/>
      </c>
      <c r="AC49" s="57" t="str">
        <f t="shared" si="34"/>
        <v/>
      </c>
      <c r="AD49" s="57" t="str">
        <f t="shared" si="34"/>
        <v/>
      </c>
      <c r="AE49" s="57" t="str">
        <f t="shared" si="34"/>
        <v/>
      </c>
      <c r="AF49" s="57" t="str">
        <f t="shared" si="34"/>
        <v/>
      </c>
      <c r="AG49" s="57" t="str">
        <f t="shared" si="34"/>
        <v/>
      </c>
      <c r="AH49" s="57" t="str">
        <f t="shared" si="34"/>
        <v/>
      </c>
      <c r="AI49" s="57" t="str">
        <f t="shared" si="34"/>
        <v/>
      </c>
      <c r="AJ49" s="57" t="str">
        <f t="shared" si="34"/>
        <v/>
      </c>
      <c r="AK49" s="57" t="str">
        <f t="shared" si="35"/>
        <v>化学工学</v>
      </c>
      <c r="AL49" s="57" t="str">
        <f t="shared" si="35"/>
        <v/>
      </c>
      <c r="AM49" s="57" t="str">
        <f t="shared" si="35"/>
        <v/>
      </c>
      <c r="AN49" s="57" t="str">
        <f t="shared" si="35"/>
        <v/>
      </c>
      <c r="AO49" s="57" t="str">
        <f t="shared" si="35"/>
        <v/>
      </c>
      <c r="AP49" s="57" t="str">
        <f t="shared" si="35"/>
        <v/>
      </c>
      <c r="AQ49" s="57" t="str">
        <f t="shared" si="35"/>
        <v/>
      </c>
      <c r="AR49" s="57" t="str">
        <f t="shared" si="35"/>
        <v/>
      </c>
      <c r="AS49" s="57" t="str">
        <f t="shared" si="35"/>
        <v/>
      </c>
      <c r="AT49" s="57" t="str">
        <f t="shared" si="35"/>
        <v/>
      </c>
      <c r="AU49" s="57" t="str">
        <f t="shared" si="36"/>
        <v/>
      </c>
      <c r="AV49" s="57" t="str">
        <f t="shared" si="36"/>
        <v/>
      </c>
      <c r="AW49" s="57" t="str">
        <f t="shared" si="36"/>
        <v/>
      </c>
      <c r="AX49" s="57" t="str">
        <f t="shared" si="36"/>
        <v/>
      </c>
      <c r="AY49" s="57" t="str">
        <f t="shared" si="36"/>
        <v/>
      </c>
      <c r="AZ49" s="57" t="str">
        <f t="shared" si="36"/>
        <v/>
      </c>
      <c r="BA49" s="57" t="str">
        <f t="shared" si="36"/>
        <v/>
      </c>
    </row>
    <row r="50" spans="2:53" x14ac:dyDescent="0.15">
      <c r="B50" s="50">
        <f t="shared" si="1"/>
        <v>7</v>
      </c>
      <c r="C50" s="50">
        <f t="shared" si="2"/>
        <v>5</v>
      </c>
      <c r="D50" s="50" t="str">
        <f t="shared" si="3"/>
        <v>1994_7_5</v>
      </c>
      <c r="E50" s="50" t="str">
        <f t="shared" si="6"/>
        <v>1_5_7</v>
      </c>
      <c r="F50" s="50">
        <f t="shared" si="7"/>
        <v>1</v>
      </c>
      <c r="G50" s="50">
        <f t="shared" si="8"/>
        <v>49</v>
      </c>
      <c r="H50" s="50">
        <f t="shared" si="9"/>
        <v>1049</v>
      </c>
      <c r="I50" s="57">
        <v>1994</v>
      </c>
      <c r="J50" s="57" t="s">
        <v>90</v>
      </c>
      <c r="K50" s="57" t="s">
        <v>95</v>
      </c>
      <c r="L50" s="57" t="str">
        <f t="shared" si="10"/>
        <v>1994_芸術</v>
      </c>
      <c r="M50" s="57" t="str">
        <f t="shared" si="11"/>
        <v>1994_芸術_美術Ⅱ</v>
      </c>
      <c r="N50" s="57">
        <f t="shared" si="4"/>
        <v>1049</v>
      </c>
      <c r="P50" s="57">
        <f t="shared" si="12"/>
        <v>49</v>
      </c>
      <c r="X50" s="59">
        <v>47</v>
      </c>
      <c r="Y50" s="56" t="str">
        <f t="shared" si="32"/>
        <v/>
      </c>
      <c r="Z50" s="57" t="str">
        <f t="shared" si="33"/>
        <v/>
      </c>
      <c r="AA50" s="57" t="str">
        <f t="shared" si="34"/>
        <v/>
      </c>
      <c r="AB50" s="57" t="str">
        <f t="shared" si="34"/>
        <v/>
      </c>
      <c r="AC50" s="57" t="str">
        <f t="shared" si="34"/>
        <v/>
      </c>
      <c r="AD50" s="57" t="str">
        <f t="shared" si="34"/>
        <v/>
      </c>
      <c r="AE50" s="57" t="str">
        <f t="shared" si="34"/>
        <v/>
      </c>
      <c r="AF50" s="57" t="str">
        <f t="shared" si="34"/>
        <v/>
      </c>
      <c r="AG50" s="57" t="str">
        <f t="shared" si="34"/>
        <v/>
      </c>
      <c r="AH50" s="57" t="str">
        <f t="shared" si="34"/>
        <v/>
      </c>
      <c r="AI50" s="57" t="str">
        <f t="shared" si="34"/>
        <v/>
      </c>
      <c r="AJ50" s="57" t="str">
        <f t="shared" si="34"/>
        <v/>
      </c>
      <c r="AK50" s="57" t="str">
        <f t="shared" si="35"/>
        <v>化学システム技術</v>
      </c>
      <c r="AL50" s="57" t="str">
        <f t="shared" si="35"/>
        <v/>
      </c>
      <c r="AM50" s="57" t="str">
        <f t="shared" si="35"/>
        <v/>
      </c>
      <c r="AN50" s="57" t="str">
        <f t="shared" si="35"/>
        <v/>
      </c>
      <c r="AO50" s="57" t="str">
        <f t="shared" si="35"/>
        <v/>
      </c>
      <c r="AP50" s="57" t="str">
        <f t="shared" si="35"/>
        <v/>
      </c>
      <c r="AQ50" s="57" t="str">
        <f t="shared" si="35"/>
        <v/>
      </c>
      <c r="AR50" s="57" t="str">
        <f t="shared" si="35"/>
        <v/>
      </c>
      <c r="AS50" s="57" t="str">
        <f t="shared" si="35"/>
        <v/>
      </c>
      <c r="AT50" s="57" t="str">
        <f t="shared" si="35"/>
        <v/>
      </c>
      <c r="AU50" s="57" t="str">
        <f t="shared" si="36"/>
        <v/>
      </c>
      <c r="AV50" s="57" t="str">
        <f t="shared" si="36"/>
        <v/>
      </c>
      <c r="AW50" s="57" t="str">
        <f t="shared" si="36"/>
        <v/>
      </c>
      <c r="AX50" s="57" t="str">
        <f t="shared" si="36"/>
        <v/>
      </c>
      <c r="AY50" s="57" t="str">
        <f t="shared" si="36"/>
        <v/>
      </c>
      <c r="AZ50" s="57" t="str">
        <f t="shared" si="36"/>
        <v/>
      </c>
      <c r="BA50" s="57" t="str">
        <f t="shared" si="36"/>
        <v/>
      </c>
    </row>
    <row r="51" spans="2:53" x14ac:dyDescent="0.15">
      <c r="B51" s="50">
        <f t="shared" si="1"/>
        <v>7</v>
      </c>
      <c r="C51" s="50">
        <f t="shared" si="2"/>
        <v>6</v>
      </c>
      <c r="D51" s="50" t="str">
        <f t="shared" si="3"/>
        <v>1994_7_6</v>
      </c>
      <c r="E51" s="50" t="str">
        <f t="shared" si="6"/>
        <v>1_6_7</v>
      </c>
      <c r="F51" s="50">
        <f t="shared" si="7"/>
        <v>1</v>
      </c>
      <c r="G51" s="50">
        <f t="shared" si="8"/>
        <v>50</v>
      </c>
      <c r="H51" s="50">
        <f t="shared" si="9"/>
        <v>1050</v>
      </c>
      <c r="I51" s="57">
        <v>1994</v>
      </c>
      <c r="J51" s="57" t="s">
        <v>90</v>
      </c>
      <c r="K51" s="57" t="s">
        <v>96</v>
      </c>
      <c r="L51" s="57" t="str">
        <f t="shared" si="10"/>
        <v>1994_芸術</v>
      </c>
      <c r="M51" s="57" t="str">
        <f t="shared" si="11"/>
        <v>1994_芸術_美術Ⅲ</v>
      </c>
      <c r="N51" s="57">
        <f t="shared" si="4"/>
        <v>1050</v>
      </c>
      <c r="P51" s="57">
        <f t="shared" si="12"/>
        <v>50</v>
      </c>
      <c r="X51" s="59">
        <v>48</v>
      </c>
      <c r="Y51" s="56" t="str">
        <f t="shared" si="32"/>
        <v/>
      </c>
      <c r="Z51" s="57" t="str">
        <f t="shared" si="33"/>
        <v/>
      </c>
      <c r="AA51" s="57" t="str">
        <f t="shared" si="34"/>
        <v/>
      </c>
      <c r="AB51" s="57" t="str">
        <f t="shared" si="34"/>
        <v/>
      </c>
      <c r="AC51" s="57" t="str">
        <f t="shared" si="34"/>
        <v/>
      </c>
      <c r="AD51" s="57" t="str">
        <f t="shared" si="34"/>
        <v/>
      </c>
      <c r="AE51" s="57" t="str">
        <f t="shared" si="34"/>
        <v/>
      </c>
      <c r="AF51" s="57" t="str">
        <f t="shared" si="34"/>
        <v/>
      </c>
      <c r="AG51" s="57" t="str">
        <f t="shared" si="34"/>
        <v/>
      </c>
      <c r="AH51" s="57" t="str">
        <f t="shared" si="34"/>
        <v/>
      </c>
      <c r="AI51" s="57" t="str">
        <f t="shared" si="34"/>
        <v/>
      </c>
      <c r="AJ51" s="57" t="str">
        <f t="shared" si="34"/>
        <v/>
      </c>
      <c r="AK51" s="57" t="str">
        <f t="shared" si="35"/>
        <v>化学工業安全</v>
      </c>
      <c r="AL51" s="57" t="str">
        <f t="shared" si="35"/>
        <v/>
      </c>
      <c r="AM51" s="57" t="str">
        <f t="shared" si="35"/>
        <v/>
      </c>
      <c r="AN51" s="57" t="str">
        <f t="shared" si="35"/>
        <v/>
      </c>
      <c r="AO51" s="57" t="str">
        <f t="shared" si="35"/>
        <v/>
      </c>
      <c r="AP51" s="57" t="str">
        <f t="shared" si="35"/>
        <v/>
      </c>
      <c r="AQ51" s="57" t="str">
        <f t="shared" si="35"/>
        <v/>
      </c>
      <c r="AR51" s="57" t="str">
        <f t="shared" si="35"/>
        <v/>
      </c>
      <c r="AS51" s="57" t="str">
        <f t="shared" si="35"/>
        <v/>
      </c>
      <c r="AT51" s="57" t="str">
        <f t="shared" si="35"/>
        <v/>
      </c>
      <c r="AU51" s="57" t="str">
        <f t="shared" si="36"/>
        <v/>
      </c>
      <c r="AV51" s="57" t="str">
        <f t="shared" si="36"/>
        <v/>
      </c>
      <c r="AW51" s="57" t="str">
        <f t="shared" si="36"/>
        <v/>
      </c>
      <c r="AX51" s="57" t="str">
        <f t="shared" si="36"/>
        <v/>
      </c>
      <c r="AY51" s="57" t="str">
        <f t="shared" si="36"/>
        <v/>
      </c>
      <c r="AZ51" s="57" t="str">
        <f t="shared" si="36"/>
        <v/>
      </c>
      <c r="BA51" s="57" t="str">
        <f t="shared" si="36"/>
        <v/>
      </c>
    </row>
    <row r="52" spans="2:53" x14ac:dyDescent="0.15">
      <c r="B52" s="50">
        <f t="shared" si="1"/>
        <v>7</v>
      </c>
      <c r="C52" s="50">
        <f t="shared" si="2"/>
        <v>7</v>
      </c>
      <c r="D52" s="50" t="str">
        <f t="shared" si="3"/>
        <v>1994_7_7</v>
      </c>
      <c r="E52" s="50" t="str">
        <f t="shared" si="6"/>
        <v>1_7_7</v>
      </c>
      <c r="F52" s="50">
        <f t="shared" si="7"/>
        <v>1</v>
      </c>
      <c r="G52" s="50">
        <f t="shared" si="8"/>
        <v>51</v>
      </c>
      <c r="H52" s="50">
        <f t="shared" si="9"/>
        <v>1051</v>
      </c>
      <c r="I52" s="57">
        <v>1994</v>
      </c>
      <c r="J52" s="57" t="s">
        <v>90</v>
      </c>
      <c r="K52" s="57" t="s">
        <v>97</v>
      </c>
      <c r="L52" s="57" t="str">
        <f t="shared" si="10"/>
        <v>1994_芸術</v>
      </c>
      <c r="M52" s="57" t="str">
        <f t="shared" si="11"/>
        <v>1994_芸術_工芸Ⅰ</v>
      </c>
      <c r="N52" s="57">
        <f t="shared" si="4"/>
        <v>1051</v>
      </c>
      <c r="P52" s="57">
        <f t="shared" si="12"/>
        <v>51</v>
      </c>
      <c r="X52" s="59">
        <v>49</v>
      </c>
      <c r="Y52" s="56" t="str">
        <f t="shared" si="32"/>
        <v/>
      </c>
      <c r="Z52" s="57" t="str">
        <f t="shared" si="33"/>
        <v/>
      </c>
      <c r="AA52" s="57" t="str">
        <f t="shared" si="34"/>
        <v/>
      </c>
      <c r="AB52" s="57" t="str">
        <f t="shared" si="34"/>
        <v/>
      </c>
      <c r="AC52" s="57" t="str">
        <f t="shared" si="34"/>
        <v/>
      </c>
      <c r="AD52" s="57" t="str">
        <f t="shared" si="34"/>
        <v/>
      </c>
      <c r="AE52" s="57" t="str">
        <f t="shared" si="34"/>
        <v/>
      </c>
      <c r="AF52" s="57" t="str">
        <f t="shared" si="34"/>
        <v/>
      </c>
      <c r="AG52" s="57" t="str">
        <f t="shared" si="34"/>
        <v/>
      </c>
      <c r="AH52" s="57" t="str">
        <f t="shared" si="34"/>
        <v/>
      </c>
      <c r="AI52" s="57" t="str">
        <f t="shared" si="34"/>
        <v/>
      </c>
      <c r="AJ52" s="57" t="str">
        <f t="shared" si="34"/>
        <v/>
      </c>
      <c r="AK52" s="57" t="str">
        <f t="shared" si="35"/>
        <v>環境工学</v>
      </c>
      <c r="AL52" s="57" t="str">
        <f t="shared" si="35"/>
        <v/>
      </c>
      <c r="AM52" s="57" t="str">
        <f t="shared" si="35"/>
        <v/>
      </c>
      <c r="AN52" s="57" t="str">
        <f t="shared" si="35"/>
        <v/>
      </c>
      <c r="AO52" s="57" t="str">
        <f t="shared" si="35"/>
        <v/>
      </c>
      <c r="AP52" s="57" t="str">
        <f t="shared" si="35"/>
        <v/>
      </c>
      <c r="AQ52" s="57" t="str">
        <f t="shared" si="35"/>
        <v/>
      </c>
      <c r="AR52" s="57" t="str">
        <f t="shared" si="35"/>
        <v/>
      </c>
      <c r="AS52" s="57" t="str">
        <f t="shared" si="35"/>
        <v/>
      </c>
      <c r="AT52" s="57" t="str">
        <f t="shared" si="35"/>
        <v/>
      </c>
      <c r="AU52" s="57" t="str">
        <f t="shared" si="36"/>
        <v/>
      </c>
      <c r="AV52" s="57" t="str">
        <f t="shared" si="36"/>
        <v/>
      </c>
      <c r="AW52" s="57" t="str">
        <f t="shared" si="36"/>
        <v/>
      </c>
      <c r="AX52" s="57" t="str">
        <f t="shared" si="36"/>
        <v/>
      </c>
      <c r="AY52" s="57" t="str">
        <f t="shared" si="36"/>
        <v/>
      </c>
      <c r="AZ52" s="57" t="str">
        <f t="shared" si="36"/>
        <v/>
      </c>
      <c r="BA52" s="57" t="str">
        <f t="shared" si="36"/>
        <v/>
      </c>
    </row>
    <row r="53" spans="2:53" x14ac:dyDescent="0.15">
      <c r="B53" s="50">
        <f t="shared" si="1"/>
        <v>7</v>
      </c>
      <c r="C53" s="50">
        <f t="shared" si="2"/>
        <v>8</v>
      </c>
      <c r="D53" s="50" t="str">
        <f t="shared" si="3"/>
        <v>1994_7_8</v>
      </c>
      <c r="E53" s="50" t="str">
        <f t="shared" si="6"/>
        <v>1_8_7</v>
      </c>
      <c r="F53" s="50">
        <f t="shared" si="7"/>
        <v>1</v>
      </c>
      <c r="G53" s="50">
        <f t="shared" si="8"/>
        <v>52</v>
      </c>
      <c r="H53" s="50">
        <f t="shared" si="9"/>
        <v>1052</v>
      </c>
      <c r="I53" s="57">
        <v>1994</v>
      </c>
      <c r="J53" s="57" t="s">
        <v>90</v>
      </c>
      <c r="K53" s="57" t="s">
        <v>98</v>
      </c>
      <c r="L53" s="57" t="str">
        <f t="shared" si="10"/>
        <v>1994_芸術</v>
      </c>
      <c r="M53" s="57" t="str">
        <f t="shared" si="11"/>
        <v>1994_芸術_工芸Ⅱ</v>
      </c>
      <c r="N53" s="57">
        <f t="shared" si="4"/>
        <v>1052</v>
      </c>
      <c r="P53" s="57">
        <f t="shared" si="12"/>
        <v>52</v>
      </c>
      <c r="X53" s="59">
        <v>50</v>
      </c>
      <c r="Y53" s="56" t="str">
        <f t="shared" si="32"/>
        <v/>
      </c>
      <c r="Z53" s="57" t="str">
        <f t="shared" si="33"/>
        <v/>
      </c>
      <c r="AA53" s="57" t="str">
        <f t="shared" si="34"/>
        <v/>
      </c>
      <c r="AB53" s="57" t="str">
        <f t="shared" si="34"/>
        <v/>
      </c>
      <c r="AC53" s="57" t="str">
        <f t="shared" si="34"/>
        <v/>
      </c>
      <c r="AD53" s="57" t="str">
        <f t="shared" si="34"/>
        <v/>
      </c>
      <c r="AE53" s="57" t="str">
        <f t="shared" si="34"/>
        <v/>
      </c>
      <c r="AF53" s="57" t="str">
        <f t="shared" si="34"/>
        <v/>
      </c>
      <c r="AG53" s="57" t="str">
        <f t="shared" si="34"/>
        <v/>
      </c>
      <c r="AH53" s="57" t="str">
        <f t="shared" si="34"/>
        <v/>
      </c>
      <c r="AI53" s="57" t="str">
        <f t="shared" si="34"/>
        <v/>
      </c>
      <c r="AJ53" s="57" t="str">
        <f t="shared" si="34"/>
        <v/>
      </c>
      <c r="AK53" s="57" t="str">
        <f t="shared" si="35"/>
        <v>環境保全</v>
      </c>
      <c r="AL53" s="57" t="str">
        <f t="shared" si="35"/>
        <v/>
      </c>
      <c r="AM53" s="57" t="str">
        <f t="shared" si="35"/>
        <v/>
      </c>
      <c r="AN53" s="57" t="str">
        <f t="shared" si="35"/>
        <v/>
      </c>
      <c r="AO53" s="57" t="str">
        <f t="shared" si="35"/>
        <v/>
      </c>
      <c r="AP53" s="57" t="str">
        <f t="shared" si="35"/>
        <v/>
      </c>
      <c r="AQ53" s="57" t="str">
        <f t="shared" si="35"/>
        <v/>
      </c>
      <c r="AR53" s="57" t="str">
        <f t="shared" si="35"/>
        <v/>
      </c>
      <c r="AS53" s="57" t="str">
        <f t="shared" si="35"/>
        <v/>
      </c>
      <c r="AT53" s="57" t="str">
        <f t="shared" si="35"/>
        <v/>
      </c>
      <c r="AU53" s="57" t="str">
        <f t="shared" si="36"/>
        <v/>
      </c>
      <c r="AV53" s="57" t="str">
        <f t="shared" si="36"/>
        <v/>
      </c>
      <c r="AW53" s="57" t="str">
        <f t="shared" si="36"/>
        <v/>
      </c>
      <c r="AX53" s="57" t="str">
        <f t="shared" si="36"/>
        <v/>
      </c>
      <c r="AY53" s="57" t="str">
        <f t="shared" si="36"/>
        <v/>
      </c>
      <c r="AZ53" s="57" t="str">
        <f t="shared" si="36"/>
        <v/>
      </c>
      <c r="BA53" s="57" t="str">
        <f t="shared" si="36"/>
        <v/>
      </c>
    </row>
    <row r="54" spans="2:53" x14ac:dyDescent="0.15">
      <c r="B54" s="50">
        <f t="shared" si="1"/>
        <v>7</v>
      </c>
      <c r="C54" s="50">
        <f t="shared" si="2"/>
        <v>9</v>
      </c>
      <c r="D54" s="50" t="str">
        <f t="shared" si="3"/>
        <v>1994_7_9</v>
      </c>
      <c r="E54" s="50" t="str">
        <f t="shared" si="6"/>
        <v>1_9_7</v>
      </c>
      <c r="F54" s="50">
        <f t="shared" si="7"/>
        <v>1</v>
      </c>
      <c r="G54" s="50">
        <f t="shared" si="8"/>
        <v>53</v>
      </c>
      <c r="H54" s="50">
        <f t="shared" si="9"/>
        <v>1053</v>
      </c>
      <c r="I54" s="57">
        <v>1994</v>
      </c>
      <c r="J54" s="57" t="s">
        <v>90</v>
      </c>
      <c r="K54" s="57" t="s">
        <v>99</v>
      </c>
      <c r="L54" s="57" t="str">
        <f t="shared" si="10"/>
        <v>1994_芸術</v>
      </c>
      <c r="M54" s="57" t="str">
        <f t="shared" si="11"/>
        <v>1994_芸術_工芸Ⅲ</v>
      </c>
      <c r="N54" s="57">
        <f t="shared" si="4"/>
        <v>1053</v>
      </c>
      <c r="P54" s="57">
        <f t="shared" si="12"/>
        <v>53</v>
      </c>
      <c r="X54" s="59">
        <v>51</v>
      </c>
      <c r="Y54" s="56" t="str">
        <f t="shared" si="32"/>
        <v/>
      </c>
      <c r="Z54" s="57" t="str">
        <f t="shared" si="33"/>
        <v/>
      </c>
      <c r="AA54" s="57" t="str">
        <f t="shared" ref="AA54:AJ63" si="37">IFERROR(VLOOKUP($W$1&amp;"_"&amp;AA$1&amp;"_"&amp;$X54,$D:$K,8,0),"")</f>
        <v/>
      </c>
      <c r="AB54" s="57" t="str">
        <f t="shared" si="37"/>
        <v/>
      </c>
      <c r="AC54" s="57" t="str">
        <f t="shared" si="37"/>
        <v/>
      </c>
      <c r="AD54" s="57" t="str">
        <f t="shared" si="37"/>
        <v/>
      </c>
      <c r="AE54" s="57" t="str">
        <f t="shared" si="37"/>
        <v/>
      </c>
      <c r="AF54" s="57" t="str">
        <f t="shared" si="37"/>
        <v/>
      </c>
      <c r="AG54" s="57" t="str">
        <f t="shared" si="37"/>
        <v/>
      </c>
      <c r="AH54" s="57" t="str">
        <f t="shared" si="37"/>
        <v/>
      </c>
      <c r="AI54" s="57" t="str">
        <f t="shared" si="37"/>
        <v/>
      </c>
      <c r="AJ54" s="57" t="str">
        <f t="shared" si="37"/>
        <v/>
      </c>
      <c r="AK54" s="57" t="str">
        <f t="shared" ref="AK54:AT63" si="38">IFERROR(VLOOKUP($W$1&amp;"_"&amp;AK$1&amp;"_"&amp;$X54,$D:$K,8,0),"")</f>
        <v>材料製造技術</v>
      </c>
      <c r="AL54" s="57" t="str">
        <f t="shared" si="38"/>
        <v/>
      </c>
      <c r="AM54" s="57" t="str">
        <f t="shared" si="38"/>
        <v/>
      </c>
      <c r="AN54" s="57" t="str">
        <f t="shared" si="38"/>
        <v/>
      </c>
      <c r="AO54" s="57" t="str">
        <f t="shared" si="38"/>
        <v/>
      </c>
      <c r="AP54" s="57" t="str">
        <f t="shared" si="38"/>
        <v/>
      </c>
      <c r="AQ54" s="57" t="str">
        <f t="shared" si="38"/>
        <v/>
      </c>
      <c r="AR54" s="57" t="str">
        <f t="shared" si="38"/>
        <v/>
      </c>
      <c r="AS54" s="57" t="str">
        <f t="shared" si="38"/>
        <v/>
      </c>
      <c r="AT54" s="57" t="str">
        <f t="shared" si="38"/>
        <v/>
      </c>
      <c r="AU54" s="57" t="str">
        <f t="shared" ref="AU54:BA63" si="39">IFERROR(VLOOKUP($W$1&amp;"_"&amp;AU$1&amp;"_"&amp;$X54,$D:$K,8,0),"")</f>
        <v/>
      </c>
      <c r="AV54" s="57" t="str">
        <f t="shared" si="39"/>
        <v/>
      </c>
      <c r="AW54" s="57" t="str">
        <f t="shared" si="39"/>
        <v/>
      </c>
      <c r="AX54" s="57" t="str">
        <f t="shared" si="39"/>
        <v/>
      </c>
      <c r="AY54" s="57" t="str">
        <f t="shared" si="39"/>
        <v/>
      </c>
      <c r="AZ54" s="57" t="str">
        <f t="shared" si="39"/>
        <v/>
      </c>
      <c r="BA54" s="57" t="str">
        <f t="shared" si="39"/>
        <v/>
      </c>
    </row>
    <row r="55" spans="2:53" x14ac:dyDescent="0.15">
      <c r="B55" s="50">
        <f t="shared" si="1"/>
        <v>7</v>
      </c>
      <c r="C55" s="50">
        <f t="shared" si="2"/>
        <v>10</v>
      </c>
      <c r="D55" s="50" t="str">
        <f t="shared" si="3"/>
        <v>1994_7_10</v>
      </c>
      <c r="E55" s="50" t="str">
        <f t="shared" si="6"/>
        <v>1_10_7</v>
      </c>
      <c r="F55" s="50">
        <f t="shared" si="7"/>
        <v>1</v>
      </c>
      <c r="G55" s="50">
        <f t="shared" si="8"/>
        <v>54</v>
      </c>
      <c r="H55" s="50">
        <f t="shared" si="9"/>
        <v>1054</v>
      </c>
      <c r="I55" s="57">
        <v>1994</v>
      </c>
      <c r="J55" s="57" t="s">
        <v>90</v>
      </c>
      <c r="K55" s="57" t="s">
        <v>100</v>
      </c>
      <c r="L55" s="57" t="str">
        <f t="shared" si="10"/>
        <v>1994_芸術</v>
      </c>
      <c r="M55" s="57" t="str">
        <f t="shared" si="11"/>
        <v>1994_芸術_書道Ⅰ</v>
      </c>
      <c r="N55" s="57">
        <f t="shared" si="4"/>
        <v>1054</v>
      </c>
      <c r="P55" s="57">
        <f t="shared" si="12"/>
        <v>54</v>
      </c>
      <c r="X55" s="59">
        <v>52</v>
      </c>
      <c r="Y55" s="56" t="str">
        <f t="shared" si="32"/>
        <v/>
      </c>
      <c r="Z55" s="57" t="str">
        <f t="shared" si="33"/>
        <v/>
      </c>
      <c r="AA55" s="57" t="str">
        <f t="shared" si="37"/>
        <v/>
      </c>
      <c r="AB55" s="57" t="str">
        <f t="shared" si="37"/>
        <v/>
      </c>
      <c r="AC55" s="57" t="str">
        <f t="shared" si="37"/>
        <v/>
      </c>
      <c r="AD55" s="57" t="str">
        <f t="shared" si="37"/>
        <v/>
      </c>
      <c r="AE55" s="57" t="str">
        <f t="shared" si="37"/>
        <v/>
      </c>
      <c r="AF55" s="57" t="str">
        <f t="shared" si="37"/>
        <v/>
      </c>
      <c r="AG55" s="57" t="str">
        <f t="shared" si="37"/>
        <v/>
      </c>
      <c r="AH55" s="57" t="str">
        <f t="shared" si="37"/>
        <v/>
      </c>
      <c r="AI55" s="57" t="str">
        <f t="shared" si="37"/>
        <v/>
      </c>
      <c r="AJ55" s="57" t="str">
        <f t="shared" si="37"/>
        <v/>
      </c>
      <c r="AK55" s="57" t="str">
        <f t="shared" si="38"/>
        <v>工業材料</v>
      </c>
      <c r="AL55" s="57" t="str">
        <f t="shared" si="38"/>
        <v/>
      </c>
      <c r="AM55" s="57" t="str">
        <f t="shared" si="38"/>
        <v/>
      </c>
      <c r="AN55" s="57" t="str">
        <f t="shared" si="38"/>
        <v/>
      </c>
      <c r="AO55" s="57" t="str">
        <f t="shared" si="38"/>
        <v/>
      </c>
      <c r="AP55" s="57" t="str">
        <f t="shared" si="38"/>
        <v/>
      </c>
      <c r="AQ55" s="57" t="str">
        <f t="shared" si="38"/>
        <v/>
      </c>
      <c r="AR55" s="57" t="str">
        <f t="shared" si="38"/>
        <v/>
      </c>
      <c r="AS55" s="57" t="str">
        <f t="shared" si="38"/>
        <v/>
      </c>
      <c r="AT55" s="57" t="str">
        <f t="shared" si="38"/>
        <v/>
      </c>
      <c r="AU55" s="57" t="str">
        <f t="shared" si="39"/>
        <v/>
      </c>
      <c r="AV55" s="57" t="str">
        <f t="shared" si="39"/>
        <v/>
      </c>
      <c r="AW55" s="57" t="str">
        <f t="shared" si="39"/>
        <v/>
      </c>
      <c r="AX55" s="57" t="str">
        <f t="shared" si="39"/>
        <v/>
      </c>
      <c r="AY55" s="57" t="str">
        <f t="shared" si="39"/>
        <v/>
      </c>
      <c r="AZ55" s="57" t="str">
        <f t="shared" si="39"/>
        <v/>
      </c>
      <c r="BA55" s="57" t="str">
        <f t="shared" si="39"/>
        <v/>
      </c>
    </row>
    <row r="56" spans="2:53" x14ac:dyDescent="0.15">
      <c r="B56" s="50">
        <f t="shared" si="1"/>
        <v>7</v>
      </c>
      <c r="C56" s="50">
        <f t="shared" si="2"/>
        <v>11</v>
      </c>
      <c r="D56" s="50" t="str">
        <f t="shared" si="3"/>
        <v>1994_7_11</v>
      </c>
      <c r="E56" s="50" t="str">
        <f t="shared" si="6"/>
        <v>1_11_7</v>
      </c>
      <c r="F56" s="50">
        <f t="shared" si="7"/>
        <v>1</v>
      </c>
      <c r="G56" s="50">
        <f t="shared" si="8"/>
        <v>55</v>
      </c>
      <c r="H56" s="50">
        <f t="shared" si="9"/>
        <v>1055</v>
      </c>
      <c r="I56" s="57">
        <v>1994</v>
      </c>
      <c r="J56" s="57" t="s">
        <v>90</v>
      </c>
      <c r="K56" s="57" t="s">
        <v>101</v>
      </c>
      <c r="L56" s="57" t="str">
        <f t="shared" si="10"/>
        <v>1994_芸術</v>
      </c>
      <c r="M56" s="57" t="str">
        <f t="shared" si="11"/>
        <v>1994_芸術_書道Ⅱ</v>
      </c>
      <c r="N56" s="57">
        <f t="shared" si="4"/>
        <v>1055</v>
      </c>
      <c r="P56" s="57">
        <f t="shared" si="12"/>
        <v>55</v>
      </c>
      <c r="X56" s="59">
        <v>53</v>
      </c>
      <c r="Y56" s="56" t="str">
        <f t="shared" si="32"/>
        <v/>
      </c>
      <c r="Z56" s="57" t="str">
        <f t="shared" si="33"/>
        <v/>
      </c>
      <c r="AA56" s="57" t="str">
        <f t="shared" si="37"/>
        <v/>
      </c>
      <c r="AB56" s="57" t="str">
        <f t="shared" si="37"/>
        <v/>
      </c>
      <c r="AC56" s="57" t="str">
        <f t="shared" si="37"/>
        <v/>
      </c>
      <c r="AD56" s="57" t="str">
        <f t="shared" si="37"/>
        <v/>
      </c>
      <c r="AE56" s="57" t="str">
        <f t="shared" si="37"/>
        <v/>
      </c>
      <c r="AF56" s="57" t="str">
        <f t="shared" si="37"/>
        <v/>
      </c>
      <c r="AG56" s="57" t="str">
        <f t="shared" si="37"/>
        <v/>
      </c>
      <c r="AH56" s="57" t="str">
        <f t="shared" si="37"/>
        <v/>
      </c>
      <c r="AI56" s="57" t="str">
        <f t="shared" si="37"/>
        <v/>
      </c>
      <c r="AJ56" s="57" t="str">
        <f t="shared" si="37"/>
        <v/>
      </c>
      <c r="AK56" s="57" t="str">
        <f t="shared" si="38"/>
        <v>材料加工</v>
      </c>
      <c r="AL56" s="57" t="str">
        <f t="shared" si="38"/>
        <v/>
      </c>
      <c r="AM56" s="57" t="str">
        <f t="shared" si="38"/>
        <v/>
      </c>
      <c r="AN56" s="57" t="str">
        <f t="shared" si="38"/>
        <v/>
      </c>
      <c r="AO56" s="57" t="str">
        <f t="shared" si="38"/>
        <v/>
      </c>
      <c r="AP56" s="57" t="str">
        <f t="shared" si="38"/>
        <v/>
      </c>
      <c r="AQ56" s="57" t="str">
        <f t="shared" si="38"/>
        <v/>
      </c>
      <c r="AR56" s="57" t="str">
        <f t="shared" si="38"/>
        <v/>
      </c>
      <c r="AS56" s="57" t="str">
        <f t="shared" si="38"/>
        <v/>
      </c>
      <c r="AT56" s="57" t="str">
        <f t="shared" si="38"/>
        <v/>
      </c>
      <c r="AU56" s="57" t="str">
        <f t="shared" si="39"/>
        <v/>
      </c>
      <c r="AV56" s="57" t="str">
        <f t="shared" si="39"/>
        <v/>
      </c>
      <c r="AW56" s="57" t="str">
        <f t="shared" si="39"/>
        <v/>
      </c>
      <c r="AX56" s="57" t="str">
        <f t="shared" si="39"/>
        <v/>
      </c>
      <c r="AY56" s="57" t="str">
        <f t="shared" si="39"/>
        <v/>
      </c>
      <c r="AZ56" s="57" t="str">
        <f t="shared" si="39"/>
        <v/>
      </c>
      <c r="BA56" s="57" t="str">
        <f t="shared" si="39"/>
        <v/>
      </c>
    </row>
    <row r="57" spans="2:53" x14ac:dyDescent="0.15">
      <c r="B57" s="50">
        <f t="shared" si="1"/>
        <v>7</v>
      </c>
      <c r="C57" s="50">
        <f t="shared" si="2"/>
        <v>12</v>
      </c>
      <c r="D57" s="50" t="str">
        <f t="shared" si="3"/>
        <v>1994_7_12</v>
      </c>
      <c r="E57" s="50" t="str">
        <f t="shared" si="6"/>
        <v>1_12_7</v>
      </c>
      <c r="F57" s="50">
        <f t="shared" si="7"/>
        <v>1</v>
      </c>
      <c r="G57" s="50">
        <f t="shared" si="8"/>
        <v>56</v>
      </c>
      <c r="H57" s="50">
        <f t="shared" si="9"/>
        <v>1056</v>
      </c>
      <c r="I57" s="57">
        <v>1994</v>
      </c>
      <c r="J57" s="57" t="s">
        <v>90</v>
      </c>
      <c r="K57" s="57" t="s">
        <v>102</v>
      </c>
      <c r="L57" s="57" t="str">
        <f t="shared" si="10"/>
        <v>1994_芸術</v>
      </c>
      <c r="M57" s="57" t="str">
        <f t="shared" si="11"/>
        <v>1994_芸術_書道Ⅲ</v>
      </c>
      <c r="N57" s="57">
        <f t="shared" si="4"/>
        <v>1056</v>
      </c>
      <c r="P57" s="57">
        <f t="shared" si="12"/>
        <v>56</v>
      </c>
      <c r="X57" s="59">
        <v>54</v>
      </c>
      <c r="Y57" s="56" t="str">
        <f t="shared" si="32"/>
        <v/>
      </c>
      <c r="Z57" s="57" t="str">
        <f t="shared" si="33"/>
        <v/>
      </c>
      <c r="AA57" s="57" t="str">
        <f t="shared" si="37"/>
        <v/>
      </c>
      <c r="AB57" s="57" t="str">
        <f t="shared" si="37"/>
        <v/>
      </c>
      <c r="AC57" s="57" t="str">
        <f t="shared" si="37"/>
        <v/>
      </c>
      <c r="AD57" s="57" t="str">
        <f t="shared" si="37"/>
        <v/>
      </c>
      <c r="AE57" s="57" t="str">
        <f t="shared" si="37"/>
        <v/>
      </c>
      <c r="AF57" s="57" t="str">
        <f t="shared" si="37"/>
        <v/>
      </c>
      <c r="AG57" s="57" t="str">
        <f t="shared" si="37"/>
        <v/>
      </c>
      <c r="AH57" s="57" t="str">
        <f t="shared" si="37"/>
        <v/>
      </c>
      <c r="AI57" s="57" t="str">
        <f t="shared" si="37"/>
        <v/>
      </c>
      <c r="AJ57" s="57" t="str">
        <f t="shared" si="37"/>
        <v/>
      </c>
      <c r="AK57" s="57" t="str">
        <f t="shared" si="38"/>
        <v>セラミック化学</v>
      </c>
      <c r="AL57" s="57" t="str">
        <f t="shared" si="38"/>
        <v/>
      </c>
      <c r="AM57" s="57" t="str">
        <f t="shared" si="38"/>
        <v/>
      </c>
      <c r="AN57" s="57" t="str">
        <f t="shared" si="38"/>
        <v/>
      </c>
      <c r="AO57" s="57" t="str">
        <f t="shared" si="38"/>
        <v/>
      </c>
      <c r="AP57" s="57" t="str">
        <f t="shared" si="38"/>
        <v/>
      </c>
      <c r="AQ57" s="57" t="str">
        <f t="shared" si="38"/>
        <v/>
      </c>
      <c r="AR57" s="57" t="str">
        <f t="shared" si="38"/>
        <v/>
      </c>
      <c r="AS57" s="57" t="str">
        <f t="shared" si="38"/>
        <v/>
      </c>
      <c r="AT57" s="57" t="str">
        <f t="shared" si="38"/>
        <v/>
      </c>
      <c r="AU57" s="57" t="str">
        <f t="shared" si="39"/>
        <v/>
      </c>
      <c r="AV57" s="57" t="str">
        <f t="shared" si="39"/>
        <v/>
      </c>
      <c r="AW57" s="57" t="str">
        <f t="shared" si="39"/>
        <v/>
      </c>
      <c r="AX57" s="57" t="str">
        <f t="shared" si="39"/>
        <v/>
      </c>
      <c r="AY57" s="57" t="str">
        <f t="shared" si="39"/>
        <v/>
      </c>
      <c r="AZ57" s="57" t="str">
        <f t="shared" si="39"/>
        <v/>
      </c>
      <c r="BA57" s="57" t="str">
        <f t="shared" si="39"/>
        <v/>
      </c>
    </row>
    <row r="58" spans="2:53" x14ac:dyDescent="0.15">
      <c r="B58" s="50">
        <f t="shared" si="1"/>
        <v>7</v>
      </c>
      <c r="C58" s="50">
        <f t="shared" si="2"/>
        <v>13</v>
      </c>
      <c r="D58" s="50" t="str">
        <f t="shared" si="3"/>
        <v>1994_7_13</v>
      </c>
      <c r="E58" s="50" t="str">
        <f t="shared" si="6"/>
        <v>1_13_7</v>
      </c>
      <c r="F58" s="50">
        <f t="shared" si="7"/>
        <v>1</v>
      </c>
      <c r="G58" s="50">
        <f t="shared" si="8"/>
        <v>57</v>
      </c>
      <c r="H58" s="50">
        <f t="shared" si="9"/>
        <v>1057</v>
      </c>
      <c r="I58" s="57">
        <v>1994</v>
      </c>
      <c r="J58" s="57" t="s">
        <v>90</v>
      </c>
      <c r="K58" s="57" t="s">
        <v>426</v>
      </c>
      <c r="L58" s="57" t="str">
        <f t="shared" si="10"/>
        <v>1994_芸術</v>
      </c>
      <c r="M58" s="57" t="str">
        <f t="shared" si="11"/>
        <v>1994_芸術_その他の科目</v>
      </c>
      <c r="N58" s="57">
        <f t="shared" si="4"/>
        <v>1057</v>
      </c>
      <c r="P58" s="57">
        <f t="shared" si="12"/>
        <v>57</v>
      </c>
      <c r="X58" s="59">
        <v>55</v>
      </c>
      <c r="Y58" s="56" t="str">
        <f t="shared" si="32"/>
        <v/>
      </c>
      <c r="Z58" s="57" t="str">
        <f t="shared" si="33"/>
        <v/>
      </c>
      <c r="AA58" s="57" t="str">
        <f t="shared" si="37"/>
        <v/>
      </c>
      <c r="AB58" s="57" t="str">
        <f t="shared" si="37"/>
        <v/>
      </c>
      <c r="AC58" s="57" t="str">
        <f t="shared" si="37"/>
        <v/>
      </c>
      <c r="AD58" s="57" t="str">
        <f t="shared" si="37"/>
        <v/>
      </c>
      <c r="AE58" s="57" t="str">
        <f t="shared" si="37"/>
        <v/>
      </c>
      <c r="AF58" s="57" t="str">
        <f t="shared" si="37"/>
        <v/>
      </c>
      <c r="AG58" s="57" t="str">
        <f t="shared" si="37"/>
        <v/>
      </c>
      <c r="AH58" s="57" t="str">
        <f t="shared" si="37"/>
        <v/>
      </c>
      <c r="AI58" s="57" t="str">
        <f t="shared" si="37"/>
        <v/>
      </c>
      <c r="AJ58" s="57" t="str">
        <f t="shared" si="37"/>
        <v/>
      </c>
      <c r="AK58" s="57" t="str">
        <f t="shared" si="38"/>
        <v>セラミック材料</v>
      </c>
      <c r="AL58" s="57" t="str">
        <f t="shared" si="38"/>
        <v/>
      </c>
      <c r="AM58" s="57" t="str">
        <f t="shared" si="38"/>
        <v/>
      </c>
      <c r="AN58" s="57" t="str">
        <f t="shared" si="38"/>
        <v/>
      </c>
      <c r="AO58" s="57" t="str">
        <f t="shared" si="38"/>
        <v/>
      </c>
      <c r="AP58" s="57" t="str">
        <f t="shared" si="38"/>
        <v/>
      </c>
      <c r="AQ58" s="57" t="str">
        <f t="shared" si="38"/>
        <v/>
      </c>
      <c r="AR58" s="57" t="str">
        <f t="shared" si="38"/>
        <v/>
      </c>
      <c r="AS58" s="57" t="str">
        <f t="shared" si="38"/>
        <v/>
      </c>
      <c r="AT58" s="57" t="str">
        <f t="shared" si="38"/>
        <v/>
      </c>
      <c r="AU58" s="57" t="str">
        <f t="shared" si="39"/>
        <v/>
      </c>
      <c r="AV58" s="57" t="str">
        <f t="shared" si="39"/>
        <v/>
      </c>
      <c r="AW58" s="57" t="str">
        <f t="shared" si="39"/>
        <v/>
      </c>
      <c r="AX58" s="57" t="str">
        <f t="shared" si="39"/>
        <v/>
      </c>
      <c r="AY58" s="57" t="str">
        <f t="shared" si="39"/>
        <v/>
      </c>
      <c r="AZ58" s="57" t="str">
        <f t="shared" si="39"/>
        <v/>
      </c>
      <c r="BA58" s="57" t="str">
        <f t="shared" si="39"/>
        <v/>
      </c>
    </row>
    <row r="59" spans="2:53" x14ac:dyDescent="0.15">
      <c r="B59" s="50">
        <f t="shared" si="1"/>
        <v>8</v>
      </c>
      <c r="C59" s="50">
        <f t="shared" si="2"/>
        <v>1</v>
      </c>
      <c r="D59" s="50" t="str">
        <f t="shared" si="3"/>
        <v>1994_8_1</v>
      </c>
      <c r="E59" s="50" t="str">
        <f t="shared" si="6"/>
        <v>1_1_8</v>
      </c>
      <c r="F59" s="50">
        <f t="shared" si="7"/>
        <v>1</v>
      </c>
      <c r="G59" s="50">
        <f t="shared" si="8"/>
        <v>58</v>
      </c>
      <c r="H59" s="50">
        <f t="shared" si="9"/>
        <v>1058</v>
      </c>
      <c r="I59" s="57">
        <v>1994</v>
      </c>
      <c r="J59" s="57" t="s">
        <v>411</v>
      </c>
      <c r="K59" s="57" t="s">
        <v>446</v>
      </c>
      <c r="L59" s="57" t="str">
        <f t="shared" si="10"/>
        <v>1994_外国語</v>
      </c>
      <c r="M59" s="57" t="str">
        <f t="shared" si="11"/>
        <v>1994_外国語_英語Ⅰ</v>
      </c>
      <c r="N59" s="57">
        <f t="shared" si="4"/>
        <v>1058</v>
      </c>
      <c r="P59" s="57">
        <f t="shared" si="12"/>
        <v>58</v>
      </c>
      <c r="X59" s="59">
        <v>56</v>
      </c>
      <c r="Y59" s="56" t="str">
        <f t="shared" si="32"/>
        <v/>
      </c>
      <c r="Z59" s="57" t="str">
        <f t="shared" si="33"/>
        <v/>
      </c>
      <c r="AA59" s="57" t="str">
        <f t="shared" si="37"/>
        <v/>
      </c>
      <c r="AB59" s="57" t="str">
        <f t="shared" si="37"/>
        <v/>
      </c>
      <c r="AC59" s="57" t="str">
        <f t="shared" si="37"/>
        <v/>
      </c>
      <c r="AD59" s="57" t="str">
        <f t="shared" si="37"/>
        <v/>
      </c>
      <c r="AE59" s="57" t="str">
        <f t="shared" si="37"/>
        <v/>
      </c>
      <c r="AF59" s="57" t="str">
        <f t="shared" si="37"/>
        <v/>
      </c>
      <c r="AG59" s="57" t="str">
        <f t="shared" si="37"/>
        <v/>
      </c>
      <c r="AH59" s="57" t="str">
        <f t="shared" si="37"/>
        <v/>
      </c>
      <c r="AI59" s="57" t="str">
        <f t="shared" si="37"/>
        <v/>
      </c>
      <c r="AJ59" s="57" t="str">
        <f t="shared" si="37"/>
        <v/>
      </c>
      <c r="AK59" s="57" t="str">
        <f t="shared" si="38"/>
        <v>セラミック技術</v>
      </c>
      <c r="AL59" s="57" t="str">
        <f t="shared" si="38"/>
        <v/>
      </c>
      <c r="AM59" s="57" t="str">
        <f t="shared" si="38"/>
        <v/>
      </c>
      <c r="AN59" s="57" t="str">
        <f t="shared" si="38"/>
        <v/>
      </c>
      <c r="AO59" s="57" t="str">
        <f t="shared" si="38"/>
        <v/>
      </c>
      <c r="AP59" s="57" t="str">
        <f t="shared" si="38"/>
        <v/>
      </c>
      <c r="AQ59" s="57" t="str">
        <f t="shared" si="38"/>
        <v/>
      </c>
      <c r="AR59" s="57" t="str">
        <f t="shared" si="38"/>
        <v/>
      </c>
      <c r="AS59" s="57" t="str">
        <f t="shared" si="38"/>
        <v/>
      </c>
      <c r="AT59" s="57" t="str">
        <f t="shared" si="38"/>
        <v/>
      </c>
      <c r="AU59" s="57" t="str">
        <f t="shared" si="39"/>
        <v/>
      </c>
      <c r="AV59" s="57" t="str">
        <f t="shared" si="39"/>
        <v/>
      </c>
      <c r="AW59" s="57" t="str">
        <f t="shared" si="39"/>
        <v/>
      </c>
      <c r="AX59" s="57" t="str">
        <f t="shared" si="39"/>
        <v/>
      </c>
      <c r="AY59" s="57" t="str">
        <f t="shared" si="39"/>
        <v/>
      </c>
      <c r="AZ59" s="57" t="str">
        <f t="shared" si="39"/>
        <v/>
      </c>
      <c r="BA59" s="57" t="str">
        <f t="shared" si="39"/>
        <v/>
      </c>
    </row>
    <row r="60" spans="2:53" x14ac:dyDescent="0.15">
      <c r="B60" s="50">
        <f t="shared" si="1"/>
        <v>8</v>
      </c>
      <c r="C60" s="50">
        <f t="shared" si="2"/>
        <v>2</v>
      </c>
      <c r="D60" s="50" t="str">
        <f t="shared" si="3"/>
        <v>1994_8_2</v>
      </c>
      <c r="E60" s="50" t="str">
        <f t="shared" si="6"/>
        <v>1_2_8</v>
      </c>
      <c r="F60" s="50">
        <f t="shared" si="7"/>
        <v>1</v>
      </c>
      <c r="G60" s="50">
        <f t="shared" si="8"/>
        <v>59</v>
      </c>
      <c r="H60" s="50">
        <f t="shared" si="9"/>
        <v>1059</v>
      </c>
      <c r="I60" s="57">
        <v>1994</v>
      </c>
      <c r="J60" s="57" t="s">
        <v>411</v>
      </c>
      <c r="K60" s="57" t="s">
        <v>447</v>
      </c>
      <c r="L60" s="57" t="str">
        <f t="shared" si="10"/>
        <v>1994_外国語</v>
      </c>
      <c r="M60" s="57" t="str">
        <f t="shared" si="11"/>
        <v>1994_外国語_英語Ⅱ</v>
      </c>
      <c r="N60" s="57">
        <f t="shared" si="4"/>
        <v>1059</v>
      </c>
      <c r="P60" s="57">
        <f t="shared" si="12"/>
        <v>59</v>
      </c>
      <c r="X60" s="59">
        <v>57</v>
      </c>
      <c r="Y60" s="56" t="str">
        <f t="shared" si="32"/>
        <v/>
      </c>
      <c r="Z60" s="57" t="str">
        <f t="shared" si="33"/>
        <v/>
      </c>
      <c r="AA60" s="57" t="str">
        <f t="shared" si="37"/>
        <v/>
      </c>
      <c r="AB60" s="57" t="str">
        <f t="shared" si="37"/>
        <v/>
      </c>
      <c r="AC60" s="57" t="str">
        <f t="shared" si="37"/>
        <v/>
      </c>
      <c r="AD60" s="57" t="str">
        <f t="shared" si="37"/>
        <v/>
      </c>
      <c r="AE60" s="57" t="str">
        <f t="shared" si="37"/>
        <v/>
      </c>
      <c r="AF60" s="57" t="str">
        <f t="shared" si="37"/>
        <v/>
      </c>
      <c r="AG60" s="57" t="str">
        <f t="shared" si="37"/>
        <v/>
      </c>
      <c r="AH60" s="57" t="str">
        <f t="shared" si="37"/>
        <v/>
      </c>
      <c r="AI60" s="57" t="str">
        <f t="shared" si="37"/>
        <v/>
      </c>
      <c r="AJ60" s="57" t="str">
        <f t="shared" si="37"/>
        <v/>
      </c>
      <c r="AK60" s="57" t="str">
        <f t="shared" si="38"/>
        <v>セラミック工業</v>
      </c>
      <c r="AL60" s="57" t="str">
        <f t="shared" si="38"/>
        <v/>
      </c>
      <c r="AM60" s="57" t="str">
        <f t="shared" si="38"/>
        <v/>
      </c>
      <c r="AN60" s="57" t="str">
        <f t="shared" si="38"/>
        <v/>
      </c>
      <c r="AO60" s="57" t="str">
        <f t="shared" si="38"/>
        <v/>
      </c>
      <c r="AP60" s="57" t="str">
        <f t="shared" si="38"/>
        <v/>
      </c>
      <c r="AQ60" s="57" t="str">
        <f t="shared" si="38"/>
        <v/>
      </c>
      <c r="AR60" s="57" t="str">
        <f t="shared" si="38"/>
        <v/>
      </c>
      <c r="AS60" s="57" t="str">
        <f t="shared" si="38"/>
        <v/>
      </c>
      <c r="AT60" s="57" t="str">
        <f t="shared" si="38"/>
        <v/>
      </c>
      <c r="AU60" s="57" t="str">
        <f t="shared" si="39"/>
        <v/>
      </c>
      <c r="AV60" s="57" t="str">
        <f t="shared" si="39"/>
        <v/>
      </c>
      <c r="AW60" s="57" t="str">
        <f t="shared" si="39"/>
        <v/>
      </c>
      <c r="AX60" s="57" t="str">
        <f t="shared" si="39"/>
        <v/>
      </c>
      <c r="AY60" s="57" t="str">
        <f t="shared" si="39"/>
        <v/>
      </c>
      <c r="AZ60" s="57" t="str">
        <f t="shared" si="39"/>
        <v/>
      </c>
      <c r="BA60" s="57" t="str">
        <f t="shared" si="39"/>
        <v/>
      </c>
    </row>
    <row r="61" spans="2:53" x14ac:dyDescent="0.15">
      <c r="B61" s="50">
        <f t="shared" si="1"/>
        <v>8</v>
      </c>
      <c r="C61" s="50">
        <f t="shared" si="2"/>
        <v>3</v>
      </c>
      <c r="D61" s="50" t="str">
        <f t="shared" si="3"/>
        <v>1994_8_3</v>
      </c>
      <c r="E61" s="50" t="str">
        <f t="shared" si="6"/>
        <v>1_3_8</v>
      </c>
      <c r="F61" s="50">
        <f t="shared" si="7"/>
        <v>1</v>
      </c>
      <c r="G61" s="50">
        <f t="shared" si="8"/>
        <v>60</v>
      </c>
      <c r="H61" s="50">
        <f>IF($I61="","",1000*F61+G61)</f>
        <v>1060</v>
      </c>
      <c r="I61" s="57">
        <v>1994</v>
      </c>
      <c r="J61" s="57" t="s">
        <v>411</v>
      </c>
      <c r="K61" s="57" t="s">
        <v>448</v>
      </c>
      <c r="L61" s="57" t="str">
        <f t="shared" si="10"/>
        <v>1994_外国語</v>
      </c>
      <c r="M61" s="57" t="str">
        <f t="shared" si="11"/>
        <v>1994_外国語_オーラル・コミュニケーションＡ</v>
      </c>
      <c r="N61" s="57">
        <f t="shared" si="4"/>
        <v>1060</v>
      </c>
      <c r="P61" s="57">
        <f t="shared" si="12"/>
        <v>60</v>
      </c>
      <c r="X61" s="59">
        <v>58</v>
      </c>
      <c r="Y61" s="56" t="str">
        <f t="shared" si="32"/>
        <v/>
      </c>
      <c r="Z61" s="57" t="str">
        <f t="shared" si="33"/>
        <v/>
      </c>
      <c r="AA61" s="57" t="str">
        <f t="shared" si="37"/>
        <v/>
      </c>
      <c r="AB61" s="57" t="str">
        <f t="shared" si="37"/>
        <v/>
      </c>
      <c r="AC61" s="57" t="str">
        <f t="shared" si="37"/>
        <v/>
      </c>
      <c r="AD61" s="57" t="str">
        <f t="shared" si="37"/>
        <v/>
      </c>
      <c r="AE61" s="57" t="str">
        <f t="shared" si="37"/>
        <v/>
      </c>
      <c r="AF61" s="57" t="str">
        <f t="shared" si="37"/>
        <v/>
      </c>
      <c r="AG61" s="57" t="str">
        <f t="shared" si="37"/>
        <v/>
      </c>
      <c r="AH61" s="57" t="str">
        <f t="shared" si="37"/>
        <v/>
      </c>
      <c r="AI61" s="57" t="str">
        <f t="shared" si="37"/>
        <v/>
      </c>
      <c r="AJ61" s="57" t="str">
        <f t="shared" si="37"/>
        <v/>
      </c>
      <c r="AK61" s="57" t="str">
        <f t="shared" si="38"/>
        <v>繊維製品</v>
      </c>
      <c r="AL61" s="57" t="str">
        <f t="shared" si="38"/>
        <v/>
      </c>
      <c r="AM61" s="57" t="str">
        <f t="shared" si="38"/>
        <v/>
      </c>
      <c r="AN61" s="57" t="str">
        <f t="shared" si="38"/>
        <v/>
      </c>
      <c r="AO61" s="57" t="str">
        <f t="shared" si="38"/>
        <v/>
      </c>
      <c r="AP61" s="57" t="str">
        <f t="shared" si="38"/>
        <v/>
      </c>
      <c r="AQ61" s="57" t="str">
        <f t="shared" si="38"/>
        <v/>
      </c>
      <c r="AR61" s="57" t="str">
        <f t="shared" si="38"/>
        <v/>
      </c>
      <c r="AS61" s="57" t="str">
        <f t="shared" si="38"/>
        <v/>
      </c>
      <c r="AT61" s="57" t="str">
        <f t="shared" si="38"/>
        <v/>
      </c>
      <c r="AU61" s="57" t="str">
        <f t="shared" si="39"/>
        <v/>
      </c>
      <c r="AV61" s="57" t="str">
        <f t="shared" si="39"/>
        <v/>
      </c>
      <c r="AW61" s="57" t="str">
        <f t="shared" si="39"/>
        <v/>
      </c>
      <c r="AX61" s="57" t="str">
        <f t="shared" si="39"/>
        <v/>
      </c>
      <c r="AY61" s="57" t="str">
        <f t="shared" si="39"/>
        <v/>
      </c>
      <c r="AZ61" s="57" t="str">
        <f t="shared" si="39"/>
        <v/>
      </c>
      <c r="BA61" s="57" t="str">
        <f t="shared" si="39"/>
        <v/>
      </c>
    </row>
    <row r="62" spans="2:53" x14ac:dyDescent="0.15">
      <c r="B62" s="50">
        <f t="shared" si="1"/>
        <v>8</v>
      </c>
      <c r="C62" s="50">
        <f t="shared" si="2"/>
        <v>4</v>
      </c>
      <c r="D62" s="50" t="str">
        <f t="shared" si="3"/>
        <v>1994_8_4</v>
      </c>
      <c r="E62" s="50" t="str">
        <f t="shared" si="6"/>
        <v>1_4_8</v>
      </c>
      <c r="F62" s="50">
        <f t="shared" si="7"/>
        <v>1</v>
      </c>
      <c r="G62" s="50">
        <f t="shared" si="8"/>
        <v>61</v>
      </c>
      <c r="H62" s="50">
        <f t="shared" si="9"/>
        <v>1061</v>
      </c>
      <c r="I62" s="57">
        <v>1994</v>
      </c>
      <c r="J62" s="57" t="s">
        <v>411</v>
      </c>
      <c r="K62" s="57" t="s">
        <v>449</v>
      </c>
      <c r="L62" s="57" t="str">
        <f t="shared" si="10"/>
        <v>1994_外国語</v>
      </c>
      <c r="M62" s="57" t="str">
        <f t="shared" si="11"/>
        <v>1994_外国語_オーラル・コミュニケーションＢ</v>
      </c>
      <c r="N62" s="57">
        <f t="shared" si="4"/>
        <v>1061</v>
      </c>
      <c r="P62" s="57">
        <f t="shared" si="12"/>
        <v>61</v>
      </c>
      <c r="X62" s="59">
        <v>59</v>
      </c>
      <c r="Y62" s="56" t="str">
        <f t="shared" si="32"/>
        <v/>
      </c>
      <c r="Z62" s="57" t="str">
        <f t="shared" si="33"/>
        <v/>
      </c>
      <c r="AA62" s="57" t="str">
        <f t="shared" si="37"/>
        <v/>
      </c>
      <c r="AB62" s="57" t="str">
        <f t="shared" si="37"/>
        <v/>
      </c>
      <c r="AC62" s="57" t="str">
        <f t="shared" si="37"/>
        <v/>
      </c>
      <c r="AD62" s="57" t="str">
        <f t="shared" si="37"/>
        <v/>
      </c>
      <c r="AE62" s="57" t="str">
        <f t="shared" si="37"/>
        <v/>
      </c>
      <c r="AF62" s="57" t="str">
        <f t="shared" si="37"/>
        <v/>
      </c>
      <c r="AG62" s="57" t="str">
        <f t="shared" si="37"/>
        <v/>
      </c>
      <c r="AH62" s="57" t="str">
        <f t="shared" si="37"/>
        <v/>
      </c>
      <c r="AI62" s="57" t="str">
        <f t="shared" si="37"/>
        <v/>
      </c>
      <c r="AJ62" s="57" t="str">
        <f t="shared" si="37"/>
        <v/>
      </c>
      <c r="AK62" s="57" t="str">
        <f t="shared" si="38"/>
        <v>繊維技術</v>
      </c>
      <c r="AL62" s="57" t="str">
        <f t="shared" si="38"/>
        <v/>
      </c>
      <c r="AM62" s="57" t="str">
        <f t="shared" si="38"/>
        <v/>
      </c>
      <c r="AN62" s="57" t="str">
        <f t="shared" si="38"/>
        <v/>
      </c>
      <c r="AO62" s="57" t="str">
        <f t="shared" si="38"/>
        <v/>
      </c>
      <c r="AP62" s="57" t="str">
        <f t="shared" si="38"/>
        <v/>
      </c>
      <c r="AQ62" s="57" t="str">
        <f t="shared" si="38"/>
        <v/>
      </c>
      <c r="AR62" s="57" t="str">
        <f t="shared" si="38"/>
        <v/>
      </c>
      <c r="AS62" s="57" t="str">
        <f t="shared" si="38"/>
        <v/>
      </c>
      <c r="AT62" s="57" t="str">
        <f t="shared" si="38"/>
        <v/>
      </c>
      <c r="AU62" s="57" t="str">
        <f t="shared" si="39"/>
        <v/>
      </c>
      <c r="AV62" s="57" t="str">
        <f t="shared" si="39"/>
        <v/>
      </c>
      <c r="AW62" s="57" t="str">
        <f t="shared" si="39"/>
        <v/>
      </c>
      <c r="AX62" s="57" t="str">
        <f t="shared" si="39"/>
        <v/>
      </c>
      <c r="AY62" s="57" t="str">
        <f t="shared" si="39"/>
        <v/>
      </c>
      <c r="AZ62" s="57" t="str">
        <f t="shared" si="39"/>
        <v/>
      </c>
      <c r="BA62" s="57" t="str">
        <f t="shared" si="39"/>
        <v/>
      </c>
    </row>
    <row r="63" spans="2:53" x14ac:dyDescent="0.15">
      <c r="B63" s="50">
        <f t="shared" si="1"/>
        <v>8</v>
      </c>
      <c r="C63" s="50">
        <f t="shared" si="2"/>
        <v>5</v>
      </c>
      <c r="D63" s="50" t="str">
        <f t="shared" si="3"/>
        <v>1994_8_5</v>
      </c>
      <c r="E63" s="50" t="str">
        <f t="shared" si="6"/>
        <v>1_5_8</v>
      </c>
      <c r="F63" s="50">
        <f t="shared" si="7"/>
        <v>1</v>
      </c>
      <c r="G63" s="50">
        <f t="shared" si="8"/>
        <v>62</v>
      </c>
      <c r="H63" s="50">
        <f t="shared" si="9"/>
        <v>1062</v>
      </c>
      <c r="I63" s="57">
        <v>1994</v>
      </c>
      <c r="J63" s="57" t="s">
        <v>411</v>
      </c>
      <c r="K63" s="57" t="s">
        <v>450</v>
      </c>
      <c r="L63" s="57" t="str">
        <f t="shared" si="10"/>
        <v>1994_外国語</v>
      </c>
      <c r="M63" s="57" t="str">
        <f t="shared" si="11"/>
        <v>1994_外国語_オーラル・コミュニケーションＣ</v>
      </c>
      <c r="N63" s="57">
        <f t="shared" si="4"/>
        <v>1062</v>
      </c>
      <c r="P63" s="57">
        <f t="shared" si="12"/>
        <v>62</v>
      </c>
      <c r="X63" s="59">
        <v>60</v>
      </c>
      <c r="Y63" s="56" t="str">
        <f t="shared" si="32"/>
        <v/>
      </c>
      <c r="Z63" s="57" t="str">
        <f t="shared" si="33"/>
        <v/>
      </c>
      <c r="AA63" s="57" t="str">
        <f t="shared" si="37"/>
        <v/>
      </c>
      <c r="AB63" s="57" t="str">
        <f t="shared" si="37"/>
        <v/>
      </c>
      <c r="AC63" s="57" t="str">
        <f t="shared" si="37"/>
        <v/>
      </c>
      <c r="AD63" s="57" t="str">
        <f t="shared" si="37"/>
        <v/>
      </c>
      <c r="AE63" s="57" t="str">
        <f t="shared" si="37"/>
        <v/>
      </c>
      <c r="AF63" s="57" t="str">
        <f t="shared" si="37"/>
        <v/>
      </c>
      <c r="AG63" s="57" t="str">
        <f t="shared" si="37"/>
        <v/>
      </c>
      <c r="AH63" s="57" t="str">
        <f t="shared" si="37"/>
        <v/>
      </c>
      <c r="AI63" s="57" t="str">
        <f t="shared" si="37"/>
        <v/>
      </c>
      <c r="AJ63" s="57" t="str">
        <f t="shared" si="37"/>
        <v/>
      </c>
      <c r="AK63" s="57" t="str">
        <f t="shared" si="38"/>
        <v>染色デザイン</v>
      </c>
      <c r="AL63" s="57" t="str">
        <f t="shared" si="38"/>
        <v/>
      </c>
      <c r="AM63" s="57" t="str">
        <f t="shared" si="38"/>
        <v/>
      </c>
      <c r="AN63" s="57" t="str">
        <f t="shared" si="38"/>
        <v/>
      </c>
      <c r="AO63" s="57" t="str">
        <f t="shared" si="38"/>
        <v/>
      </c>
      <c r="AP63" s="57" t="str">
        <f t="shared" si="38"/>
        <v/>
      </c>
      <c r="AQ63" s="57" t="str">
        <f t="shared" si="38"/>
        <v/>
      </c>
      <c r="AR63" s="57" t="str">
        <f t="shared" si="38"/>
        <v/>
      </c>
      <c r="AS63" s="57" t="str">
        <f t="shared" si="38"/>
        <v/>
      </c>
      <c r="AT63" s="57" t="str">
        <f t="shared" si="38"/>
        <v/>
      </c>
      <c r="AU63" s="57" t="str">
        <f t="shared" si="39"/>
        <v/>
      </c>
      <c r="AV63" s="57" t="str">
        <f t="shared" si="39"/>
        <v/>
      </c>
      <c r="AW63" s="57" t="str">
        <f t="shared" si="39"/>
        <v/>
      </c>
      <c r="AX63" s="57" t="str">
        <f t="shared" si="39"/>
        <v/>
      </c>
      <c r="AY63" s="57" t="str">
        <f t="shared" si="39"/>
        <v/>
      </c>
      <c r="AZ63" s="57" t="str">
        <f t="shared" si="39"/>
        <v/>
      </c>
      <c r="BA63" s="57" t="str">
        <f t="shared" si="39"/>
        <v/>
      </c>
    </row>
    <row r="64" spans="2:53" x14ac:dyDescent="0.15">
      <c r="B64" s="50">
        <f t="shared" si="1"/>
        <v>8</v>
      </c>
      <c r="C64" s="50">
        <f t="shared" si="2"/>
        <v>6</v>
      </c>
      <c r="D64" s="50" t="str">
        <f t="shared" si="3"/>
        <v>1994_8_6</v>
      </c>
      <c r="E64" s="50" t="str">
        <f t="shared" si="6"/>
        <v>1_6_8</v>
      </c>
      <c r="F64" s="50">
        <f t="shared" si="7"/>
        <v>1</v>
      </c>
      <c r="G64" s="50">
        <f t="shared" si="8"/>
        <v>63</v>
      </c>
      <c r="H64" s="50">
        <f t="shared" si="9"/>
        <v>1063</v>
      </c>
      <c r="I64" s="57">
        <v>1994</v>
      </c>
      <c r="J64" s="57" t="s">
        <v>411</v>
      </c>
      <c r="K64" s="57" t="s">
        <v>451</v>
      </c>
      <c r="L64" s="57" t="str">
        <f t="shared" si="10"/>
        <v>1994_外国語</v>
      </c>
      <c r="M64" s="57" t="str">
        <f t="shared" si="11"/>
        <v>1994_外国語_リーディング</v>
      </c>
      <c r="N64" s="57">
        <f t="shared" si="4"/>
        <v>1063</v>
      </c>
      <c r="P64" s="57">
        <f t="shared" si="12"/>
        <v>63</v>
      </c>
      <c r="X64" s="59">
        <v>61</v>
      </c>
      <c r="Y64" s="56" t="str">
        <f t="shared" si="32"/>
        <v/>
      </c>
      <c r="Z64" s="57" t="str">
        <f t="shared" si="33"/>
        <v/>
      </c>
      <c r="AA64" s="57" t="str">
        <f t="shared" ref="AA64:AJ73" si="40">IFERROR(VLOOKUP($W$1&amp;"_"&amp;AA$1&amp;"_"&amp;$X64,$D:$K,8,0),"")</f>
        <v/>
      </c>
      <c r="AB64" s="57" t="str">
        <f t="shared" si="40"/>
        <v/>
      </c>
      <c r="AC64" s="57" t="str">
        <f t="shared" si="40"/>
        <v/>
      </c>
      <c r="AD64" s="57" t="str">
        <f t="shared" si="40"/>
        <v/>
      </c>
      <c r="AE64" s="57" t="str">
        <f t="shared" si="40"/>
        <v/>
      </c>
      <c r="AF64" s="57" t="str">
        <f t="shared" si="40"/>
        <v/>
      </c>
      <c r="AG64" s="57" t="str">
        <f t="shared" si="40"/>
        <v/>
      </c>
      <c r="AH64" s="57" t="str">
        <f t="shared" si="40"/>
        <v/>
      </c>
      <c r="AI64" s="57" t="str">
        <f t="shared" si="40"/>
        <v/>
      </c>
      <c r="AJ64" s="57" t="str">
        <f t="shared" si="40"/>
        <v/>
      </c>
      <c r="AK64" s="57" t="str">
        <f t="shared" ref="AK64:AT73" si="41">IFERROR(VLOOKUP($W$1&amp;"_"&amp;AK$1&amp;"_"&amp;$X64,$D:$K,8,0),"")</f>
        <v>染色技術</v>
      </c>
      <c r="AL64" s="57" t="str">
        <f t="shared" si="41"/>
        <v/>
      </c>
      <c r="AM64" s="57" t="str">
        <f t="shared" si="41"/>
        <v/>
      </c>
      <c r="AN64" s="57" t="str">
        <f t="shared" si="41"/>
        <v/>
      </c>
      <c r="AO64" s="57" t="str">
        <f t="shared" si="41"/>
        <v/>
      </c>
      <c r="AP64" s="57" t="str">
        <f t="shared" si="41"/>
        <v/>
      </c>
      <c r="AQ64" s="57" t="str">
        <f t="shared" si="41"/>
        <v/>
      </c>
      <c r="AR64" s="57" t="str">
        <f t="shared" si="41"/>
        <v/>
      </c>
      <c r="AS64" s="57" t="str">
        <f t="shared" si="41"/>
        <v/>
      </c>
      <c r="AT64" s="57" t="str">
        <f t="shared" si="41"/>
        <v/>
      </c>
      <c r="AU64" s="57" t="str">
        <f t="shared" ref="AU64:BA73" si="42">IFERROR(VLOOKUP($W$1&amp;"_"&amp;AU$1&amp;"_"&amp;$X64,$D:$K,8,0),"")</f>
        <v/>
      </c>
      <c r="AV64" s="57" t="str">
        <f t="shared" si="42"/>
        <v/>
      </c>
      <c r="AW64" s="57" t="str">
        <f t="shared" si="42"/>
        <v/>
      </c>
      <c r="AX64" s="57" t="str">
        <f t="shared" si="42"/>
        <v/>
      </c>
      <c r="AY64" s="57" t="str">
        <f t="shared" si="42"/>
        <v/>
      </c>
      <c r="AZ64" s="57" t="str">
        <f t="shared" si="42"/>
        <v/>
      </c>
      <c r="BA64" s="57" t="str">
        <f t="shared" si="42"/>
        <v/>
      </c>
    </row>
    <row r="65" spans="2:53" x14ac:dyDescent="0.15">
      <c r="B65" s="50">
        <f t="shared" si="1"/>
        <v>8</v>
      </c>
      <c r="C65" s="50">
        <f t="shared" si="2"/>
        <v>7</v>
      </c>
      <c r="D65" s="50" t="str">
        <f t="shared" si="3"/>
        <v>1994_8_7</v>
      </c>
      <c r="E65" s="50" t="str">
        <f t="shared" si="6"/>
        <v>1_7_8</v>
      </c>
      <c r="F65" s="50">
        <f t="shared" si="7"/>
        <v>1</v>
      </c>
      <c r="G65" s="50">
        <f t="shared" si="8"/>
        <v>64</v>
      </c>
      <c r="H65" s="50">
        <f t="shared" si="9"/>
        <v>1064</v>
      </c>
      <c r="I65" s="57">
        <v>1994</v>
      </c>
      <c r="J65" s="57" t="s">
        <v>411</v>
      </c>
      <c r="K65" s="57" t="s">
        <v>452</v>
      </c>
      <c r="L65" s="57" t="str">
        <f t="shared" si="10"/>
        <v>1994_外国語</v>
      </c>
      <c r="M65" s="57" t="str">
        <f t="shared" si="11"/>
        <v>1994_外国語_ライティング</v>
      </c>
      <c r="N65" s="57">
        <f t="shared" si="4"/>
        <v>1064</v>
      </c>
      <c r="P65" s="57">
        <f t="shared" si="12"/>
        <v>64</v>
      </c>
      <c r="X65" s="59">
        <v>62</v>
      </c>
      <c r="Y65" s="56" t="str">
        <f t="shared" si="32"/>
        <v/>
      </c>
      <c r="Z65" s="57" t="str">
        <f t="shared" si="33"/>
        <v/>
      </c>
      <c r="AA65" s="57" t="str">
        <f t="shared" si="40"/>
        <v/>
      </c>
      <c r="AB65" s="57" t="str">
        <f t="shared" si="40"/>
        <v/>
      </c>
      <c r="AC65" s="57" t="str">
        <f t="shared" si="40"/>
        <v/>
      </c>
      <c r="AD65" s="57" t="str">
        <f t="shared" si="40"/>
        <v/>
      </c>
      <c r="AE65" s="57" t="str">
        <f t="shared" si="40"/>
        <v/>
      </c>
      <c r="AF65" s="57" t="str">
        <f t="shared" si="40"/>
        <v/>
      </c>
      <c r="AG65" s="57" t="str">
        <f t="shared" si="40"/>
        <v/>
      </c>
      <c r="AH65" s="57" t="str">
        <f t="shared" si="40"/>
        <v/>
      </c>
      <c r="AI65" s="57" t="str">
        <f t="shared" si="40"/>
        <v/>
      </c>
      <c r="AJ65" s="57" t="str">
        <f t="shared" si="40"/>
        <v/>
      </c>
      <c r="AK65" s="57" t="str">
        <f t="shared" si="41"/>
        <v>インテリア計画</v>
      </c>
      <c r="AL65" s="57" t="str">
        <f t="shared" si="41"/>
        <v/>
      </c>
      <c r="AM65" s="57" t="str">
        <f t="shared" si="41"/>
        <v/>
      </c>
      <c r="AN65" s="57" t="str">
        <f t="shared" si="41"/>
        <v/>
      </c>
      <c r="AO65" s="57" t="str">
        <f t="shared" si="41"/>
        <v/>
      </c>
      <c r="AP65" s="57" t="str">
        <f t="shared" si="41"/>
        <v/>
      </c>
      <c r="AQ65" s="57" t="str">
        <f t="shared" si="41"/>
        <v/>
      </c>
      <c r="AR65" s="57" t="str">
        <f t="shared" si="41"/>
        <v/>
      </c>
      <c r="AS65" s="57" t="str">
        <f t="shared" si="41"/>
        <v/>
      </c>
      <c r="AT65" s="57" t="str">
        <f t="shared" si="41"/>
        <v/>
      </c>
      <c r="AU65" s="57" t="str">
        <f t="shared" si="42"/>
        <v/>
      </c>
      <c r="AV65" s="57" t="str">
        <f t="shared" si="42"/>
        <v/>
      </c>
      <c r="AW65" s="57" t="str">
        <f t="shared" si="42"/>
        <v/>
      </c>
      <c r="AX65" s="57" t="str">
        <f t="shared" si="42"/>
        <v/>
      </c>
      <c r="AY65" s="57" t="str">
        <f t="shared" si="42"/>
        <v/>
      </c>
      <c r="AZ65" s="57" t="str">
        <f t="shared" si="42"/>
        <v/>
      </c>
      <c r="BA65" s="57" t="str">
        <f t="shared" si="42"/>
        <v/>
      </c>
    </row>
    <row r="66" spans="2:53" x14ac:dyDescent="0.15">
      <c r="B66" s="50">
        <f t="shared" ref="B66:B129" si="43">IF($I66="","",IF($I65&lt;&gt;$I66,1,IF($J65&lt;&gt;$J66,B65+1,B65)))</f>
        <v>8</v>
      </c>
      <c r="C66" s="50">
        <f t="shared" ref="C66:C129" si="44">IF($I66="","",IF($J65&lt;&gt;$J66,1,C65+1))</f>
        <v>8</v>
      </c>
      <c r="D66" s="50" t="str">
        <f t="shared" ref="D66:D129" si="45">IF($I66="","",$I66&amp;"_"&amp;$B66&amp;"_"&amp;$C66)</f>
        <v>1994_8_8</v>
      </c>
      <c r="E66" s="50" t="str">
        <f t="shared" si="6"/>
        <v>1_8_8</v>
      </c>
      <c r="F66" s="50">
        <f t="shared" si="7"/>
        <v>1</v>
      </c>
      <c r="G66" s="50">
        <f t="shared" si="8"/>
        <v>65</v>
      </c>
      <c r="H66" s="50">
        <f t="shared" si="9"/>
        <v>1065</v>
      </c>
      <c r="I66" s="57">
        <v>1994</v>
      </c>
      <c r="J66" s="57" t="s">
        <v>411</v>
      </c>
      <c r="K66" s="57" t="s">
        <v>453</v>
      </c>
      <c r="L66" s="57" t="str">
        <f t="shared" si="10"/>
        <v>1994_外国語</v>
      </c>
      <c r="M66" s="57" t="str">
        <f t="shared" si="11"/>
        <v>1994_外国語_ドイツ語</v>
      </c>
      <c r="N66" s="57">
        <f t="shared" ref="N66:N129" si="46">H66</f>
        <v>1065</v>
      </c>
      <c r="P66" s="57">
        <f t="shared" si="12"/>
        <v>65</v>
      </c>
      <c r="X66" s="59">
        <v>63</v>
      </c>
      <c r="Y66" s="56" t="str">
        <f t="shared" si="32"/>
        <v/>
      </c>
      <c r="Z66" s="57" t="str">
        <f t="shared" si="33"/>
        <v/>
      </c>
      <c r="AA66" s="57" t="str">
        <f t="shared" si="40"/>
        <v/>
      </c>
      <c r="AB66" s="57" t="str">
        <f t="shared" si="40"/>
        <v/>
      </c>
      <c r="AC66" s="57" t="str">
        <f t="shared" si="40"/>
        <v/>
      </c>
      <c r="AD66" s="57" t="str">
        <f t="shared" si="40"/>
        <v/>
      </c>
      <c r="AE66" s="57" t="str">
        <f t="shared" si="40"/>
        <v/>
      </c>
      <c r="AF66" s="57" t="str">
        <f t="shared" si="40"/>
        <v/>
      </c>
      <c r="AG66" s="57" t="str">
        <f t="shared" si="40"/>
        <v/>
      </c>
      <c r="AH66" s="57" t="str">
        <f t="shared" si="40"/>
        <v/>
      </c>
      <c r="AI66" s="57" t="str">
        <f t="shared" si="40"/>
        <v/>
      </c>
      <c r="AJ66" s="57" t="str">
        <f t="shared" si="40"/>
        <v/>
      </c>
      <c r="AK66" s="57" t="str">
        <f t="shared" si="41"/>
        <v>インテリア装備</v>
      </c>
      <c r="AL66" s="57" t="str">
        <f t="shared" si="41"/>
        <v/>
      </c>
      <c r="AM66" s="57" t="str">
        <f t="shared" si="41"/>
        <v/>
      </c>
      <c r="AN66" s="57" t="str">
        <f t="shared" si="41"/>
        <v/>
      </c>
      <c r="AO66" s="57" t="str">
        <f t="shared" si="41"/>
        <v/>
      </c>
      <c r="AP66" s="57" t="str">
        <f t="shared" si="41"/>
        <v/>
      </c>
      <c r="AQ66" s="57" t="str">
        <f t="shared" si="41"/>
        <v/>
      </c>
      <c r="AR66" s="57" t="str">
        <f t="shared" si="41"/>
        <v/>
      </c>
      <c r="AS66" s="57" t="str">
        <f t="shared" si="41"/>
        <v/>
      </c>
      <c r="AT66" s="57" t="str">
        <f t="shared" si="41"/>
        <v/>
      </c>
      <c r="AU66" s="57" t="str">
        <f t="shared" si="42"/>
        <v/>
      </c>
      <c r="AV66" s="57" t="str">
        <f t="shared" si="42"/>
        <v/>
      </c>
      <c r="AW66" s="57" t="str">
        <f t="shared" si="42"/>
        <v/>
      </c>
      <c r="AX66" s="57" t="str">
        <f t="shared" si="42"/>
        <v/>
      </c>
      <c r="AY66" s="57" t="str">
        <f t="shared" si="42"/>
        <v/>
      </c>
      <c r="AZ66" s="57" t="str">
        <f t="shared" si="42"/>
        <v/>
      </c>
      <c r="BA66" s="57" t="str">
        <f t="shared" si="42"/>
        <v/>
      </c>
    </row>
    <row r="67" spans="2:53" x14ac:dyDescent="0.15">
      <c r="B67" s="50">
        <f t="shared" si="43"/>
        <v>8</v>
      </c>
      <c r="C67" s="50">
        <f t="shared" si="44"/>
        <v>9</v>
      </c>
      <c r="D67" s="50" t="str">
        <f t="shared" si="45"/>
        <v>1994_8_9</v>
      </c>
      <c r="E67" s="50" t="str">
        <f t="shared" ref="E67:E130" si="47">IF($I67="","",$F67&amp;"_"&amp;$C67&amp;"_"&amp;$B67)</f>
        <v>1_9_8</v>
      </c>
      <c r="F67" s="50">
        <f t="shared" ref="F67:F130" si="48">IF($I67="","",IF($I66&lt;&gt;$I67,F66+1,F66))</f>
        <v>1</v>
      </c>
      <c r="G67" s="50">
        <f t="shared" ref="G67:G130" si="49">IF($I67="","",IF($I66&lt;&gt;$I67,1,G66+1))</f>
        <v>66</v>
      </c>
      <c r="H67" s="50">
        <f t="shared" ref="H67:H130" si="50">IF($I67="","",1000*F67+G67)</f>
        <v>1066</v>
      </c>
      <c r="I67" s="57">
        <v>1994</v>
      </c>
      <c r="J67" s="57" t="s">
        <v>411</v>
      </c>
      <c r="K67" s="57" t="s">
        <v>454</v>
      </c>
      <c r="L67" s="57" t="str">
        <f t="shared" ref="L67:L130" si="51">$I67&amp;"_"&amp;$J67</f>
        <v>1994_外国語</v>
      </c>
      <c r="M67" s="57" t="str">
        <f t="shared" ref="M67:M130" si="52">$I67&amp;"_"&amp;$J67&amp;"_"&amp;$K67</f>
        <v>1994_外国語_フランス語</v>
      </c>
      <c r="N67" s="57">
        <f t="shared" si="46"/>
        <v>1066</v>
      </c>
      <c r="P67" s="57">
        <f t="shared" ref="P67:P130" si="53">IF(COUNTIF(K67,"*"&amp;$X$1&amp;"*"),P66+1,P66)</f>
        <v>66</v>
      </c>
      <c r="X67" s="59">
        <v>64</v>
      </c>
      <c r="Y67" s="56" t="str">
        <f t="shared" si="32"/>
        <v/>
      </c>
      <c r="Z67" s="57" t="str">
        <f t="shared" si="33"/>
        <v/>
      </c>
      <c r="AA67" s="57" t="str">
        <f t="shared" si="40"/>
        <v/>
      </c>
      <c r="AB67" s="57" t="str">
        <f t="shared" si="40"/>
        <v/>
      </c>
      <c r="AC67" s="57" t="str">
        <f t="shared" si="40"/>
        <v/>
      </c>
      <c r="AD67" s="57" t="str">
        <f t="shared" si="40"/>
        <v/>
      </c>
      <c r="AE67" s="57" t="str">
        <f t="shared" si="40"/>
        <v/>
      </c>
      <c r="AF67" s="57" t="str">
        <f t="shared" si="40"/>
        <v/>
      </c>
      <c r="AG67" s="57" t="str">
        <f t="shared" si="40"/>
        <v/>
      </c>
      <c r="AH67" s="57" t="str">
        <f t="shared" si="40"/>
        <v/>
      </c>
      <c r="AI67" s="57" t="str">
        <f t="shared" si="40"/>
        <v/>
      </c>
      <c r="AJ67" s="57" t="str">
        <f t="shared" si="40"/>
        <v/>
      </c>
      <c r="AK67" s="57" t="str">
        <f t="shared" si="41"/>
        <v>インテリアエレメント生産</v>
      </c>
      <c r="AL67" s="57" t="str">
        <f t="shared" si="41"/>
        <v/>
      </c>
      <c r="AM67" s="57" t="str">
        <f t="shared" si="41"/>
        <v/>
      </c>
      <c r="AN67" s="57" t="str">
        <f t="shared" si="41"/>
        <v/>
      </c>
      <c r="AO67" s="57" t="str">
        <f t="shared" si="41"/>
        <v/>
      </c>
      <c r="AP67" s="57" t="str">
        <f t="shared" si="41"/>
        <v/>
      </c>
      <c r="AQ67" s="57" t="str">
        <f t="shared" si="41"/>
        <v/>
      </c>
      <c r="AR67" s="57" t="str">
        <f t="shared" si="41"/>
        <v/>
      </c>
      <c r="AS67" s="57" t="str">
        <f t="shared" si="41"/>
        <v/>
      </c>
      <c r="AT67" s="57" t="str">
        <f t="shared" si="41"/>
        <v/>
      </c>
      <c r="AU67" s="57" t="str">
        <f t="shared" si="42"/>
        <v/>
      </c>
      <c r="AV67" s="57" t="str">
        <f t="shared" si="42"/>
        <v/>
      </c>
      <c r="AW67" s="57" t="str">
        <f t="shared" si="42"/>
        <v/>
      </c>
      <c r="AX67" s="57" t="str">
        <f t="shared" si="42"/>
        <v/>
      </c>
      <c r="AY67" s="57" t="str">
        <f t="shared" si="42"/>
        <v/>
      </c>
      <c r="AZ67" s="57" t="str">
        <f t="shared" si="42"/>
        <v/>
      </c>
      <c r="BA67" s="57" t="str">
        <f t="shared" si="42"/>
        <v/>
      </c>
    </row>
    <row r="68" spans="2:53" x14ac:dyDescent="0.15">
      <c r="B68" s="50">
        <f t="shared" si="43"/>
        <v>8</v>
      </c>
      <c r="C68" s="50">
        <f t="shared" si="44"/>
        <v>10</v>
      </c>
      <c r="D68" s="50" t="str">
        <f t="shared" si="45"/>
        <v>1994_8_10</v>
      </c>
      <c r="E68" s="50" t="str">
        <f t="shared" si="47"/>
        <v>1_10_8</v>
      </c>
      <c r="F68" s="50">
        <f t="shared" si="48"/>
        <v>1</v>
      </c>
      <c r="G68" s="50">
        <f t="shared" si="49"/>
        <v>67</v>
      </c>
      <c r="H68" s="50">
        <f t="shared" si="50"/>
        <v>1067</v>
      </c>
      <c r="I68" s="57">
        <v>1994</v>
      </c>
      <c r="J68" s="57" t="s">
        <v>411</v>
      </c>
      <c r="K68" s="57" t="s">
        <v>426</v>
      </c>
      <c r="L68" s="57" t="str">
        <f t="shared" si="51"/>
        <v>1994_外国語</v>
      </c>
      <c r="M68" s="57" t="str">
        <f t="shared" si="52"/>
        <v>1994_外国語_その他の科目</v>
      </c>
      <c r="N68" s="57">
        <f t="shared" si="46"/>
        <v>1067</v>
      </c>
      <c r="P68" s="57">
        <f t="shared" si="53"/>
        <v>67</v>
      </c>
      <c r="X68" s="59">
        <v>65</v>
      </c>
      <c r="Y68" s="56" t="str">
        <f t="shared" ref="Y68:Y93" si="54">IF($Z68="","",COUNTIF($L:$L,W$1&amp;"_"&amp;$Z68))</f>
        <v/>
      </c>
      <c r="Z68" s="57" t="str">
        <f t="shared" ref="Z68:Z93" si="55">IFERROR(VLOOKUP($W$1&amp;"_"&amp;$X68&amp;"_1",$D:$J,7,0),"")</f>
        <v/>
      </c>
      <c r="AA68" s="57" t="str">
        <f t="shared" si="40"/>
        <v/>
      </c>
      <c r="AB68" s="57" t="str">
        <f t="shared" si="40"/>
        <v/>
      </c>
      <c r="AC68" s="57" t="str">
        <f t="shared" si="40"/>
        <v/>
      </c>
      <c r="AD68" s="57" t="str">
        <f t="shared" si="40"/>
        <v/>
      </c>
      <c r="AE68" s="57" t="str">
        <f t="shared" si="40"/>
        <v/>
      </c>
      <c r="AF68" s="57" t="str">
        <f t="shared" si="40"/>
        <v/>
      </c>
      <c r="AG68" s="57" t="str">
        <f t="shared" si="40"/>
        <v/>
      </c>
      <c r="AH68" s="57" t="str">
        <f t="shared" si="40"/>
        <v/>
      </c>
      <c r="AI68" s="57" t="str">
        <f t="shared" si="40"/>
        <v/>
      </c>
      <c r="AJ68" s="57" t="str">
        <f t="shared" si="40"/>
        <v/>
      </c>
      <c r="AK68" s="57" t="str">
        <f t="shared" si="41"/>
        <v>木材工芸</v>
      </c>
      <c r="AL68" s="57" t="str">
        <f t="shared" si="41"/>
        <v/>
      </c>
      <c r="AM68" s="57" t="str">
        <f t="shared" si="41"/>
        <v/>
      </c>
      <c r="AN68" s="57" t="str">
        <f t="shared" si="41"/>
        <v/>
      </c>
      <c r="AO68" s="57" t="str">
        <f t="shared" si="41"/>
        <v/>
      </c>
      <c r="AP68" s="57" t="str">
        <f t="shared" si="41"/>
        <v/>
      </c>
      <c r="AQ68" s="57" t="str">
        <f t="shared" si="41"/>
        <v/>
      </c>
      <c r="AR68" s="57" t="str">
        <f t="shared" si="41"/>
        <v/>
      </c>
      <c r="AS68" s="57" t="str">
        <f t="shared" si="41"/>
        <v/>
      </c>
      <c r="AT68" s="57" t="str">
        <f t="shared" si="41"/>
        <v/>
      </c>
      <c r="AU68" s="57" t="str">
        <f t="shared" si="42"/>
        <v/>
      </c>
      <c r="AV68" s="57" t="str">
        <f t="shared" si="42"/>
        <v/>
      </c>
      <c r="AW68" s="57" t="str">
        <f t="shared" si="42"/>
        <v/>
      </c>
      <c r="AX68" s="57" t="str">
        <f t="shared" si="42"/>
        <v/>
      </c>
      <c r="AY68" s="57" t="str">
        <f t="shared" si="42"/>
        <v/>
      </c>
      <c r="AZ68" s="57" t="str">
        <f t="shared" si="42"/>
        <v/>
      </c>
      <c r="BA68" s="57" t="str">
        <f t="shared" si="42"/>
        <v/>
      </c>
    </row>
    <row r="69" spans="2:53" x14ac:dyDescent="0.15">
      <c r="B69" s="50">
        <f t="shared" si="43"/>
        <v>9</v>
      </c>
      <c r="C69" s="50">
        <f t="shared" si="44"/>
        <v>1</v>
      </c>
      <c r="D69" s="50" t="str">
        <f t="shared" si="45"/>
        <v>1994_9_1</v>
      </c>
      <c r="E69" s="50" t="str">
        <f t="shared" si="47"/>
        <v>1_1_9</v>
      </c>
      <c r="F69" s="50">
        <f t="shared" si="48"/>
        <v>1</v>
      </c>
      <c r="G69" s="50">
        <f t="shared" si="49"/>
        <v>68</v>
      </c>
      <c r="H69" s="50">
        <f t="shared" si="50"/>
        <v>1068</v>
      </c>
      <c r="I69" s="57">
        <v>1994</v>
      </c>
      <c r="J69" s="57" t="s">
        <v>103</v>
      </c>
      <c r="K69" s="57" t="s">
        <v>455</v>
      </c>
      <c r="L69" s="57" t="str">
        <f t="shared" si="51"/>
        <v>1994_家庭</v>
      </c>
      <c r="M69" s="57" t="str">
        <f t="shared" si="52"/>
        <v>1994_家庭_家庭一般</v>
      </c>
      <c r="N69" s="57">
        <f t="shared" si="46"/>
        <v>1068</v>
      </c>
      <c r="P69" s="57">
        <f t="shared" si="53"/>
        <v>68</v>
      </c>
      <c r="X69" s="59">
        <v>66</v>
      </c>
      <c r="Y69" s="56" t="str">
        <f t="shared" si="54"/>
        <v/>
      </c>
      <c r="Z69" s="57" t="str">
        <f t="shared" si="55"/>
        <v/>
      </c>
      <c r="AA69" s="57" t="str">
        <f t="shared" si="40"/>
        <v/>
      </c>
      <c r="AB69" s="57" t="str">
        <f t="shared" si="40"/>
        <v/>
      </c>
      <c r="AC69" s="57" t="str">
        <f t="shared" si="40"/>
        <v/>
      </c>
      <c r="AD69" s="57" t="str">
        <f t="shared" si="40"/>
        <v/>
      </c>
      <c r="AE69" s="57" t="str">
        <f t="shared" si="40"/>
        <v/>
      </c>
      <c r="AF69" s="57" t="str">
        <f t="shared" si="40"/>
        <v/>
      </c>
      <c r="AG69" s="57" t="str">
        <f t="shared" si="40"/>
        <v/>
      </c>
      <c r="AH69" s="57" t="str">
        <f t="shared" si="40"/>
        <v/>
      </c>
      <c r="AI69" s="57" t="str">
        <f t="shared" si="40"/>
        <v/>
      </c>
      <c r="AJ69" s="57" t="str">
        <f t="shared" si="40"/>
        <v/>
      </c>
      <c r="AK69" s="57" t="str">
        <f t="shared" si="41"/>
        <v>デザイン史</v>
      </c>
      <c r="AL69" s="57" t="str">
        <f t="shared" si="41"/>
        <v/>
      </c>
      <c r="AM69" s="57" t="str">
        <f t="shared" si="41"/>
        <v/>
      </c>
      <c r="AN69" s="57" t="str">
        <f t="shared" si="41"/>
        <v/>
      </c>
      <c r="AO69" s="57" t="str">
        <f t="shared" si="41"/>
        <v/>
      </c>
      <c r="AP69" s="57" t="str">
        <f t="shared" si="41"/>
        <v/>
      </c>
      <c r="AQ69" s="57" t="str">
        <f t="shared" si="41"/>
        <v/>
      </c>
      <c r="AR69" s="57" t="str">
        <f t="shared" si="41"/>
        <v/>
      </c>
      <c r="AS69" s="57" t="str">
        <f t="shared" si="41"/>
        <v/>
      </c>
      <c r="AT69" s="57" t="str">
        <f t="shared" si="41"/>
        <v/>
      </c>
      <c r="AU69" s="57" t="str">
        <f t="shared" si="42"/>
        <v/>
      </c>
      <c r="AV69" s="57" t="str">
        <f t="shared" si="42"/>
        <v/>
      </c>
      <c r="AW69" s="57" t="str">
        <f t="shared" si="42"/>
        <v/>
      </c>
      <c r="AX69" s="57" t="str">
        <f t="shared" si="42"/>
        <v/>
      </c>
      <c r="AY69" s="57" t="str">
        <f t="shared" si="42"/>
        <v/>
      </c>
      <c r="AZ69" s="57" t="str">
        <f t="shared" si="42"/>
        <v/>
      </c>
      <c r="BA69" s="57" t="str">
        <f t="shared" si="42"/>
        <v/>
      </c>
    </row>
    <row r="70" spans="2:53" x14ac:dyDescent="0.15">
      <c r="B70" s="50">
        <f t="shared" si="43"/>
        <v>9</v>
      </c>
      <c r="C70" s="50">
        <f t="shared" si="44"/>
        <v>2</v>
      </c>
      <c r="D70" s="50" t="str">
        <f t="shared" si="45"/>
        <v>1994_9_2</v>
      </c>
      <c r="E70" s="50" t="str">
        <f t="shared" si="47"/>
        <v>1_2_9</v>
      </c>
      <c r="F70" s="50">
        <f t="shared" si="48"/>
        <v>1</v>
      </c>
      <c r="G70" s="50">
        <f t="shared" si="49"/>
        <v>69</v>
      </c>
      <c r="H70" s="50">
        <f t="shared" si="50"/>
        <v>1069</v>
      </c>
      <c r="I70" s="57">
        <v>1994</v>
      </c>
      <c r="J70" s="57" t="s">
        <v>103</v>
      </c>
      <c r="K70" s="57" t="s">
        <v>456</v>
      </c>
      <c r="L70" s="57" t="str">
        <f t="shared" si="51"/>
        <v>1994_家庭</v>
      </c>
      <c r="M70" s="57" t="str">
        <f t="shared" si="52"/>
        <v>1994_家庭_生活技術</v>
      </c>
      <c r="N70" s="57">
        <f t="shared" si="46"/>
        <v>1069</v>
      </c>
      <c r="P70" s="57">
        <f t="shared" si="53"/>
        <v>69</v>
      </c>
      <c r="X70" s="59">
        <v>67</v>
      </c>
      <c r="Y70" s="56" t="str">
        <f t="shared" si="54"/>
        <v/>
      </c>
      <c r="Z70" s="57" t="str">
        <f t="shared" si="55"/>
        <v/>
      </c>
      <c r="AA70" s="57" t="str">
        <f t="shared" si="40"/>
        <v/>
      </c>
      <c r="AB70" s="57" t="str">
        <f t="shared" si="40"/>
        <v/>
      </c>
      <c r="AC70" s="57" t="str">
        <f t="shared" si="40"/>
        <v/>
      </c>
      <c r="AD70" s="57" t="str">
        <f t="shared" si="40"/>
        <v/>
      </c>
      <c r="AE70" s="57" t="str">
        <f t="shared" si="40"/>
        <v/>
      </c>
      <c r="AF70" s="57" t="str">
        <f t="shared" si="40"/>
        <v/>
      </c>
      <c r="AG70" s="57" t="str">
        <f t="shared" si="40"/>
        <v/>
      </c>
      <c r="AH70" s="57" t="str">
        <f t="shared" si="40"/>
        <v/>
      </c>
      <c r="AI70" s="57" t="str">
        <f t="shared" si="40"/>
        <v/>
      </c>
      <c r="AJ70" s="57" t="str">
        <f t="shared" si="40"/>
        <v/>
      </c>
      <c r="AK70" s="57" t="str">
        <f t="shared" si="41"/>
        <v>デザイン技術</v>
      </c>
      <c r="AL70" s="57" t="str">
        <f t="shared" si="41"/>
        <v/>
      </c>
      <c r="AM70" s="57" t="str">
        <f t="shared" si="41"/>
        <v/>
      </c>
      <c r="AN70" s="57" t="str">
        <f t="shared" si="41"/>
        <v/>
      </c>
      <c r="AO70" s="57" t="str">
        <f t="shared" si="41"/>
        <v/>
      </c>
      <c r="AP70" s="57" t="str">
        <f t="shared" si="41"/>
        <v/>
      </c>
      <c r="AQ70" s="57" t="str">
        <f t="shared" si="41"/>
        <v/>
      </c>
      <c r="AR70" s="57" t="str">
        <f t="shared" si="41"/>
        <v/>
      </c>
      <c r="AS70" s="57" t="str">
        <f t="shared" si="41"/>
        <v/>
      </c>
      <c r="AT70" s="57" t="str">
        <f t="shared" si="41"/>
        <v/>
      </c>
      <c r="AU70" s="57" t="str">
        <f t="shared" si="42"/>
        <v/>
      </c>
      <c r="AV70" s="57" t="str">
        <f t="shared" si="42"/>
        <v/>
      </c>
      <c r="AW70" s="57" t="str">
        <f t="shared" si="42"/>
        <v/>
      </c>
      <c r="AX70" s="57" t="str">
        <f t="shared" si="42"/>
        <v/>
      </c>
      <c r="AY70" s="57" t="str">
        <f t="shared" si="42"/>
        <v/>
      </c>
      <c r="AZ70" s="57" t="str">
        <f t="shared" si="42"/>
        <v/>
      </c>
      <c r="BA70" s="57" t="str">
        <f t="shared" si="42"/>
        <v/>
      </c>
    </row>
    <row r="71" spans="2:53" x14ac:dyDescent="0.15">
      <c r="B71" s="50">
        <f t="shared" si="43"/>
        <v>9</v>
      </c>
      <c r="C71" s="50">
        <f t="shared" si="44"/>
        <v>3</v>
      </c>
      <c r="D71" s="50" t="str">
        <f t="shared" si="45"/>
        <v>1994_9_3</v>
      </c>
      <c r="E71" s="50" t="str">
        <f t="shared" si="47"/>
        <v>1_3_9</v>
      </c>
      <c r="F71" s="50">
        <f t="shared" si="48"/>
        <v>1</v>
      </c>
      <c r="G71" s="50">
        <f t="shared" si="49"/>
        <v>70</v>
      </c>
      <c r="H71" s="50">
        <f t="shared" si="50"/>
        <v>1070</v>
      </c>
      <c r="I71" s="57">
        <v>1994</v>
      </c>
      <c r="J71" s="57" t="s">
        <v>103</v>
      </c>
      <c r="K71" s="57" t="s">
        <v>457</v>
      </c>
      <c r="L71" s="57" t="str">
        <f t="shared" si="51"/>
        <v>1994_家庭</v>
      </c>
      <c r="M71" s="57" t="str">
        <f t="shared" si="52"/>
        <v>1994_家庭_生活一般</v>
      </c>
      <c r="N71" s="57">
        <f t="shared" si="46"/>
        <v>1070</v>
      </c>
      <c r="P71" s="57">
        <f t="shared" si="53"/>
        <v>70</v>
      </c>
      <c r="X71" s="59">
        <v>68</v>
      </c>
      <c r="Y71" s="56" t="str">
        <f t="shared" si="54"/>
        <v/>
      </c>
      <c r="Z71" s="57" t="str">
        <f t="shared" si="55"/>
        <v/>
      </c>
      <c r="AA71" s="57" t="str">
        <f t="shared" si="40"/>
        <v/>
      </c>
      <c r="AB71" s="57" t="str">
        <f t="shared" si="40"/>
        <v/>
      </c>
      <c r="AC71" s="57" t="str">
        <f t="shared" si="40"/>
        <v/>
      </c>
      <c r="AD71" s="57" t="str">
        <f t="shared" si="40"/>
        <v/>
      </c>
      <c r="AE71" s="57" t="str">
        <f t="shared" si="40"/>
        <v/>
      </c>
      <c r="AF71" s="57" t="str">
        <f t="shared" si="40"/>
        <v/>
      </c>
      <c r="AG71" s="57" t="str">
        <f t="shared" si="40"/>
        <v/>
      </c>
      <c r="AH71" s="57" t="str">
        <f t="shared" si="40"/>
        <v/>
      </c>
      <c r="AI71" s="57" t="str">
        <f t="shared" si="40"/>
        <v/>
      </c>
      <c r="AJ71" s="57" t="str">
        <f t="shared" si="40"/>
        <v/>
      </c>
      <c r="AK71" s="57" t="str">
        <f t="shared" si="41"/>
        <v>デザイン材料</v>
      </c>
      <c r="AL71" s="57" t="str">
        <f t="shared" si="41"/>
        <v/>
      </c>
      <c r="AM71" s="57" t="str">
        <f t="shared" si="41"/>
        <v/>
      </c>
      <c r="AN71" s="57" t="str">
        <f t="shared" si="41"/>
        <v/>
      </c>
      <c r="AO71" s="57" t="str">
        <f t="shared" si="41"/>
        <v/>
      </c>
      <c r="AP71" s="57" t="str">
        <f t="shared" si="41"/>
        <v/>
      </c>
      <c r="AQ71" s="57" t="str">
        <f t="shared" si="41"/>
        <v/>
      </c>
      <c r="AR71" s="57" t="str">
        <f t="shared" si="41"/>
        <v/>
      </c>
      <c r="AS71" s="57" t="str">
        <f t="shared" si="41"/>
        <v/>
      </c>
      <c r="AT71" s="57" t="str">
        <f t="shared" si="41"/>
        <v/>
      </c>
      <c r="AU71" s="57" t="str">
        <f t="shared" si="42"/>
        <v/>
      </c>
      <c r="AV71" s="57" t="str">
        <f t="shared" si="42"/>
        <v/>
      </c>
      <c r="AW71" s="57" t="str">
        <f t="shared" si="42"/>
        <v/>
      </c>
      <c r="AX71" s="57" t="str">
        <f t="shared" si="42"/>
        <v/>
      </c>
      <c r="AY71" s="57" t="str">
        <f t="shared" si="42"/>
        <v/>
      </c>
      <c r="AZ71" s="57" t="str">
        <f t="shared" si="42"/>
        <v/>
      </c>
      <c r="BA71" s="57" t="str">
        <f t="shared" si="42"/>
        <v/>
      </c>
    </row>
    <row r="72" spans="2:53" x14ac:dyDescent="0.15">
      <c r="B72" s="50">
        <f t="shared" si="43"/>
        <v>9</v>
      </c>
      <c r="C72" s="50">
        <f t="shared" si="44"/>
        <v>4</v>
      </c>
      <c r="D72" s="50" t="str">
        <f t="shared" si="45"/>
        <v>1994_9_4</v>
      </c>
      <c r="E72" s="50" t="str">
        <f t="shared" si="47"/>
        <v>1_4_9</v>
      </c>
      <c r="F72" s="50">
        <f t="shared" si="48"/>
        <v>1</v>
      </c>
      <c r="G72" s="50">
        <f t="shared" si="49"/>
        <v>71</v>
      </c>
      <c r="H72" s="50">
        <f t="shared" si="50"/>
        <v>1071</v>
      </c>
      <c r="I72" s="57">
        <v>1994</v>
      </c>
      <c r="J72" s="57" t="s">
        <v>103</v>
      </c>
      <c r="K72" s="57" t="s">
        <v>458</v>
      </c>
      <c r="L72" s="57" t="str">
        <f t="shared" si="51"/>
        <v>1994_家庭</v>
      </c>
      <c r="M72" s="57" t="str">
        <f t="shared" si="52"/>
        <v>1994_家庭_家庭情報処理</v>
      </c>
      <c r="N72" s="57">
        <f t="shared" si="46"/>
        <v>1071</v>
      </c>
      <c r="P72" s="57">
        <f t="shared" si="53"/>
        <v>71</v>
      </c>
      <c r="X72" s="59">
        <v>69</v>
      </c>
      <c r="Y72" s="56" t="str">
        <f t="shared" si="54"/>
        <v/>
      </c>
      <c r="Z72" s="57" t="str">
        <f t="shared" si="55"/>
        <v/>
      </c>
      <c r="AA72" s="57" t="str">
        <f t="shared" si="40"/>
        <v/>
      </c>
      <c r="AB72" s="57" t="str">
        <f t="shared" si="40"/>
        <v/>
      </c>
      <c r="AC72" s="57" t="str">
        <f t="shared" si="40"/>
        <v/>
      </c>
      <c r="AD72" s="57" t="str">
        <f t="shared" si="40"/>
        <v/>
      </c>
      <c r="AE72" s="57" t="str">
        <f t="shared" si="40"/>
        <v/>
      </c>
      <c r="AF72" s="57" t="str">
        <f t="shared" si="40"/>
        <v/>
      </c>
      <c r="AG72" s="57" t="str">
        <f t="shared" si="40"/>
        <v/>
      </c>
      <c r="AH72" s="57" t="str">
        <f t="shared" si="40"/>
        <v/>
      </c>
      <c r="AI72" s="57" t="str">
        <f t="shared" si="40"/>
        <v/>
      </c>
      <c r="AJ72" s="57" t="str">
        <f t="shared" si="40"/>
        <v/>
      </c>
      <c r="AK72" s="57" t="str">
        <f t="shared" si="41"/>
        <v>電子基礎</v>
      </c>
      <c r="AL72" s="57" t="str">
        <f t="shared" si="41"/>
        <v/>
      </c>
      <c r="AM72" s="57" t="str">
        <f t="shared" si="41"/>
        <v/>
      </c>
      <c r="AN72" s="57" t="str">
        <f t="shared" si="41"/>
        <v/>
      </c>
      <c r="AO72" s="57" t="str">
        <f t="shared" si="41"/>
        <v/>
      </c>
      <c r="AP72" s="57" t="str">
        <f t="shared" si="41"/>
        <v/>
      </c>
      <c r="AQ72" s="57" t="str">
        <f t="shared" si="41"/>
        <v/>
      </c>
      <c r="AR72" s="57" t="str">
        <f t="shared" si="41"/>
        <v/>
      </c>
      <c r="AS72" s="57" t="str">
        <f t="shared" si="41"/>
        <v/>
      </c>
      <c r="AT72" s="57" t="str">
        <f t="shared" si="41"/>
        <v/>
      </c>
      <c r="AU72" s="57" t="str">
        <f t="shared" si="42"/>
        <v/>
      </c>
      <c r="AV72" s="57" t="str">
        <f t="shared" si="42"/>
        <v/>
      </c>
      <c r="AW72" s="57" t="str">
        <f t="shared" si="42"/>
        <v/>
      </c>
      <c r="AX72" s="57" t="str">
        <f t="shared" si="42"/>
        <v/>
      </c>
      <c r="AY72" s="57" t="str">
        <f t="shared" si="42"/>
        <v/>
      </c>
      <c r="AZ72" s="57" t="str">
        <f t="shared" si="42"/>
        <v/>
      </c>
      <c r="BA72" s="57" t="str">
        <f t="shared" si="42"/>
        <v/>
      </c>
    </row>
    <row r="73" spans="2:53" x14ac:dyDescent="0.15">
      <c r="B73" s="50">
        <f t="shared" si="43"/>
        <v>9</v>
      </c>
      <c r="C73" s="50">
        <f t="shared" si="44"/>
        <v>5</v>
      </c>
      <c r="D73" s="50" t="str">
        <f t="shared" si="45"/>
        <v>1994_9_5</v>
      </c>
      <c r="E73" s="50" t="str">
        <f t="shared" si="47"/>
        <v>1_5_9</v>
      </c>
      <c r="F73" s="50">
        <f t="shared" si="48"/>
        <v>1</v>
      </c>
      <c r="G73" s="50">
        <f t="shared" si="49"/>
        <v>72</v>
      </c>
      <c r="H73" s="50">
        <f t="shared" si="50"/>
        <v>1072</v>
      </c>
      <c r="I73" s="57">
        <v>1994</v>
      </c>
      <c r="J73" s="57" t="s">
        <v>103</v>
      </c>
      <c r="K73" s="57" t="s">
        <v>115</v>
      </c>
      <c r="L73" s="57" t="str">
        <f t="shared" si="51"/>
        <v>1994_家庭</v>
      </c>
      <c r="M73" s="57" t="str">
        <f t="shared" si="52"/>
        <v>1994_家庭_課題研究</v>
      </c>
      <c r="N73" s="57">
        <f t="shared" si="46"/>
        <v>1072</v>
      </c>
      <c r="P73" s="57">
        <f t="shared" si="53"/>
        <v>72</v>
      </c>
      <c r="X73" s="59">
        <v>70</v>
      </c>
      <c r="Y73" s="56" t="str">
        <f t="shared" si="54"/>
        <v/>
      </c>
      <c r="Z73" s="57" t="str">
        <f t="shared" si="55"/>
        <v/>
      </c>
      <c r="AA73" s="57" t="str">
        <f t="shared" si="40"/>
        <v/>
      </c>
      <c r="AB73" s="57" t="str">
        <f t="shared" si="40"/>
        <v/>
      </c>
      <c r="AC73" s="57" t="str">
        <f t="shared" si="40"/>
        <v/>
      </c>
      <c r="AD73" s="57" t="str">
        <f t="shared" si="40"/>
        <v/>
      </c>
      <c r="AE73" s="57" t="str">
        <f t="shared" si="40"/>
        <v/>
      </c>
      <c r="AF73" s="57" t="str">
        <f t="shared" si="40"/>
        <v/>
      </c>
      <c r="AG73" s="57" t="str">
        <f t="shared" si="40"/>
        <v/>
      </c>
      <c r="AH73" s="57" t="str">
        <f t="shared" si="40"/>
        <v/>
      </c>
      <c r="AI73" s="57" t="str">
        <f t="shared" si="40"/>
        <v/>
      </c>
      <c r="AJ73" s="57" t="str">
        <f t="shared" si="40"/>
        <v/>
      </c>
      <c r="AK73" s="57" t="str">
        <f t="shared" si="41"/>
        <v>工業管理技術</v>
      </c>
      <c r="AL73" s="57" t="str">
        <f t="shared" si="41"/>
        <v/>
      </c>
      <c r="AM73" s="57" t="str">
        <f t="shared" si="41"/>
        <v/>
      </c>
      <c r="AN73" s="57" t="str">
        <f t="shared" si="41"/>
        <v/>
      </c>
      <c r="AO73" s="57" t="str">
        <f t="shared" si="41"/>
        <v/>
      </c>
      <c r="AP73" s="57" t="str">
        <f t="shared" si="41"/>
        <v/>
      </c>
      <c r="AQ73" s="57" t="str">
        <f t="shared" si="41"/>
        <v/>
      </c>
      <c r="AR73" s="57" t="str">
        <f t="shared" si="41"/>
        <v/>
      </c>
      <c r="AS73" s="57" t="str">
        <f t="shared" si="41"/>
        <v/>
      </c>
      <c r="AT73" s="57" t="str">
        <f t="shared" si="41"/>
        <v/>
      </c>
      <c r="AU73" s="57" t="str">
        <f t="shared" si="42"/>
        <v/>
      </c>
      <c r="AV73" s="57" t="str">
        <f t="shared" si="42"/>
        <v/>
      </c>
      <c r="AW73" s="57" t="str">
        <f t="shared" si="42"/>
        <v/>
      </c>
      <c r="AX73" s="57" t="str">
        <f t="shared" si="42"/>
        <v/>
      </c>
      <c r="AY73" s="57" t="str">
        <f t="shared" si="42"/>
        <v/>
      </c>
      <c r="AZ73" s="57" t="str">
        <f t="shared" si="42"/>
        <v/>
      </c>
      <c r="BA73" s="57" t="str">
        <f t="shared" si="42"/>
        <v/>
      </c>
    </row>
    <row r="74" spans="2:53" x14ac:dyDescent="0.15">
      <c r="B74" s="50">
        <f t="shared" si="43"/>
        <v>9</v>
      </c>
      <c r="C74" s="50">
        <f t="shared" si="44"/>
        <v>6</v>
      </c>
      <c r="D74" s="50" t="str">
        <f t="shared" si="45"/>
        <v>1994_9_6</v>
      </c>
      <c r="E74" s="50" t="str">
        <f t="shared" si="47"/>
        <v>1_6_9</v>
      </c>
      <c r="F74" s="50">
        <f t="shared" si="48"/>
        <v>1</v>
      </c>
      <c r="G74" s="50">
        <f t="shared" si="49"/>
        <v>73</v>
      </c>
      <c r="H74" s="50">
        <f t="shared" si="50"/>
        <v>1073</v>
      </c>
      <c r="I74" s="57">
        <v>1994</v>
      </c>
      <c r="J74" s="57" t="s">
        <v>103</v>
      </c>
      <c r="K74" s="57" t="s">
        <v>459</v>
      </c>
      <c r="L74" s="57" t="str">
        <f t="shared" si="51"/>
        <v>1994_家庭</v>
      </c>
      <c r="M74" s="57" t="str">
        <f t="shared" si="52"/>
        <v>1994_家庭_被服</v>
      </c>
      <c r="N74" s="57">
        <f t="shared" si="46"/>
        <v>1073</v>
      </c>
      <c r="P74" s="57">
        <f t="shared" si="53"/>
        <v>73</v>
      </c>
      <c r="X74" s="59">
        <v>71</v>
      </c>
      <c r="Y74" s="56" t="str">
        <f t="shared" si="54"/>
        <v/>
      </c>
      <c r="Z74" s="57" t="str">
        <f t="shared" si="55"/>
        <v/>
      </c>
      <c r="AA74" s="57" t="str">
        <f t="shared" ref="AA74:AJ83" si="56">IFERROR(VLOOKUP($W$1&amp;"_"&amp;AA$1&amp;"_"&amp;$X74,$D:$K,8,0),"")</f>
        <v/>
      </c>
      <c r="AB74" s="57" t="str">
        <f t="shared" si="56"/>
        <v/>
      </c>
      <c r="AC74" s="57" t="str">
        <f t="shared" si="56"/>
        <v/>
      </c>
      <c r="AD74" s="57" t="str">
        <f t="shared" si="56"/>
        <v/>
      </c>
      <c r="AE74" s="57" t="str">
        <f t="shared" si="56"/>
        <v/>
      </c>
      <c r="AF74" s="57" t="str">
        <f t="shared" si="56"/>
        <v/>
      </c>
      <c r="AG74" s="57" t="str">
        <f t="shared" si="56"/>
        <v/>
      </c>
      <c r="AH74" s="57" t="str">
        <f t="shared" si="56"/>
        <v/>
      </c>
      <c r="AI74" s="57" t="str">
        <f t="shared" si="56"/>
        <v/>
      </c>
      <c r="AJ74" s="57" t="str">
        <f t="shared" si="56"/>
        <v/>
      </c>
      <c r="AK74" s="57" t="str">
        <f t="shared" ref="AK74:AT83" si="57">IFERROR(VLOOKUP($W$1&amp;"_"&amp;AK$1&amp;"_"&amp;$X74,$D:$K,8,0),"")</f>
        <v>工業英語</v>
      </c>
      <c r="AL74" s="57" t="str">
        <f t="shared" si="57"/>
        <v/>
      </c>
      <c r="AM74" s="57" t="str">
        <f t="shared" si="57"/>
        <v/>
      </c>
      <c r="AN74" s="57" t="str">
        <f t="shared" si="57"/>
        <v/>
      </c>
      <c r="AO74" s="57" t="str">
        <f t="shared" si="57"/>
        <v/>
      </c>
      <c r="AP74" s="57" t="str">
        <f t="shared" si="57"/>
        <v/>
      </c>
      <c r="AQ74" s="57" t="str">
        <f t="shared" si="57"/>
        <v/>
      </c>
      <c r="AR74" s="57" t="str">
        <f t="shared" si="57"/>
        <v/>
      </c>
      <c r="AS74" s="57" t="str">
        <f t="shared" si="57"/>
        <v/>
      </c>
      <c r="AT74" s="57" t="str">
        <f t="shared" si="57"/>
        <v/>
      </c>
      <c r="AU74" s="57" t="str">
        <f t="shared" ref="AU74:BA83" si="58">IFERROR(VLOOKUP($W$1&amp;"_"&amp;AU$1&amp;"_"&amp;$X74,$D:$K,8,0),"")</f>
        <v/>
      </c>
      <c r="AV74" s="57" t="str">
        <f t="shared" si="58"/>
        <v/>
      </c>
      <c r="AW74" s="57" t="str">
        <f t="shared" si="58"/>
        <v/>
      </c>
      <c r="AX74" s="57" t="str">
        <f t="shared" si="58"/>
        <v/>
      </c>
      <c r="AY74" s="57" t="str">
        <f t="shared" si="58"/>
        <v/>
      </c>
      <c r="AZ74" s="57" t="str">
        <f t="shared" si="58"/>
        <v/>
      </c>
      <c r="BA74" s="57" t="str">
        <f t="shared" si="58"/>
        <v/>
      </c>
    </row>
    <row r="75" spans="2:53" x14ac:dyDescent="0.15">
      <c r="B75" s="50">
        <f t="shared" si="43"/>
        <v>9</v>
      </c>
      <c r="C75" s="50">
        <f t="shared" si="44"/>
        <v>7</v>
      </c>
      <c r="D75" s="50" t="str">
        <f t="shared" si="45"/>
        <v>1994_9_7</v>
      </c>
      <c r="E75" s="50" t="str">
        <f t="shared" si="47"/>
        <v>1_7_9</v>
      </c>
      <c r="F75" s="50">
        <f t="shared" si="48"/>
        <v>1</v>
      </c>
      <c r="G75" s="50">
        <f t="shared" si="49"/>
        <v>74</v>
      </c>
      <c r="H75" s="50">
        <f t="shared" si="50"/>
        <v>1074</v>
      </c>
      <c r="I75" s="57">
        <v>1994</v>
      </c>
      <c r="J75" s="57" t="s">
        <v>103</v>
      </c>
      <c r="K75" s="57" t="s">
        <v>460</v>
      </c>
      <c r="L75" s="57" t="str">
        <f t="shared" si="51"/>
        <v>1994_家庭</v>
      </c>
      <c r="M75" s="57" t="str">
        <f t="shared" si="52"/>
        <v>1994_家庭_食物</v>
      </c>
      <c r="N75" s="57">
        <f t="shared" si="46"/>
        <v>1074</v>
      </c>
      <c r="P75" s="57">
        <f t="shared" si="53"/>
        <v>74</v>
      </c>
      <c r="X75" s="59">
        <v>72</v>
      </c>
      <c r="Y75" s="56" t="str">
        <f t="shared" si="54"/>
        <v/>
      </c>
      <c r="Z75" s="57" t="str">
        <f t="shared" si="55"/>
        <v/>
      </c>
      <c r="AA75" s="57" t="str">
        <f t="shared" si="56"/>
        <v/>
      </c>
      <c r="AB75" s="57" t="str">
        <f t="shared" si="56"/>
        <v/>
      </c>
      <c r="AC75" s="57" t="str">
        <f t="shared" si="56"/>
        <v/>
      </c>
      <c r="AD75" s="57" t="str">
        <f t="shared" si="56"/>
        <v/>
      </c>
      <c r="AE75" s="57" t="str">
        <f t="shared" si="56"/>
        <v/>
      </c>
      <c r="AF75" s="57" t="str">
        <f t="shared" si="56"/>
        <v/>
      </c>
      <c r="AG75" s="57" t="str">
        <f t="shared" si="56"/>
        <v/>
      </c>
      <c r="AH75" s="57" t="str">
        <f t="shared" si="56"/>
        <v/>
      </c>
      <c r="AI75" s="57" t="str">
        <f t="shared" si="56"/>
        <v/>
      </c>
      <c r="AJ75" s="57" t="str">
        <f t="shared" si="56"/>
        <v/>
      </c>
      <c r="AK75" s="57" t="str">
        <f t="shared" si="57"/>
        <v>材料技術基礎</v>
      </c>
      <c r="AL75" s="57" t="str">
        <f t="shared" si="57"/>
        <v/>
      </c>
      <c r="AM75" s="57" t="str">
        <f t="shared" si="57"/>
        <v/>
      </c>
      <c r="AN75" s="57" t="str">
        <f t="shared" si="57"/>
        <v/>
      </c>
      <c r="AO75" s="57" t="str">
        <f t="shared" si="57"/>
        <v/>
      </c>
      <c r="AP75" s="57" t="str">
        <f t="shared" si="57"/>
        <v/>
      </c>
      <c r="AQ75" s="57" t="str">
        <f t="shared" si="57"/>
        <v/>
      </c>
      <c r="AR75" s="57" t="str">
        <f t="shared" si="57"/>
        <v/>
      </c>
      <c r="AS75" s="57" t="str">
        <f t="shared" si="57"/>
        <v/>
      </c>
      <c r="AT75" s="57" t="str">
        <f t="shared" si="57"/>
        <v/>
      </c>
      <c r="AU75" s="57" t="str">
        <f t="shared" si="58"/>
        <v/>
      </c>
      <c r="AV75" s="57" t="str">
        <f t="shared" si="58"/>
        <v/>
      </c>
      <c r="AW75" s="57" t="str">
        <f t="shared" si="58"/>
        <v/>
      </c>
      <c r="AX75" s="57" t="str">
        <f t="shared" si="58"/>
        <v/>
      </c>
      <c r="AY75" s="57" t="str">
        <f t="shared" si="58"/>
        <v/>
      </c>
      <c r="AZ75" s="57" t="str">
        <f t="shared" si="58"/>
        <v/>
      </c>
      <c r="BA75" s="57" t="str">
        <f t="shared" si="58"/>
        <v/>
      </c>
    </row>
    <row r="76" spans="2:53" x14ac:dyDescent="0.15">
      <c r="B76" s="50">
        <f t="shared" si="43"/>
        <v>9</v>
      </c>
      <c r="C76" s="50">
        <f t="shared" si="44"/>
        <v>8</v>
      </c>
      <c r="D76" s="50" t="str">
        <f t="shared" si="45"/>
        <v>1994_9_8</v>
      </c>
      <c r="E76" s="50" t="str">
        <f t="shared" si="47"/>
        <v>1_8_9</v>
      </c>
      <c r="F76" s="50">
        <f t="shared" si="48"/>
        <v>1</v>
      </c>
      <c r="G76" s="50">
        <f t="shared" si="49"/>
        <v>75</v>
      </c>
      <c r="H76" s="50">
        <f t="shared" si="50"/>
        <v>1075</v>
      </c>
      <c r="I76" s="57">
        <v>1994</v>
      </c>
      <c r="J76" s="57" t="s">
        <v>103</v>
      </c>
      <c r="K76" s="57" t="s">
        <v>461</v>
      </c>
      <c r="L76" s="57" t="str">
        <f t="shared" si="51"/>
        <v>1994_家庭</v>
      </c>
      <c r="M76" s="57" t="str">
        <f t="shared" si="52"/>
        <v>1994_家庭_保育</v>
      </c>
      <c r="N76" s="57">
        <f t="shared" si="46"/>
        <v>1075</v>
      </c>
      <c r="P76" s="57">
        <f t="shared" si="53"/>
        <v>75</v>
      </c>
      <c r="X76" s="59">
        <v>73</v>
      </c>
      <c r="Y76" s="56" t="str">
        <f t="shared" si="54"/>
        <v/>
      </c>
      <c r="Z76" s="57" t="str">
        <f t="shared" si="55"/>
        <v/>
      </c>
      <c r="AA76" s="57" t="str">
        <f t="shared" si="56"/>
        <v/>
      </c>
      <c r="AB76" s="57" t="str">
        <f t="shared" si="56"/>
        <v/>
      </c>
      <c r="AC76" s="57" t="str">
        <f t="shared" si="56"/>
        <v/>
      </c>
      <c r="AD76" s="57" t="str">
        <f t="shared" si="56"/>
        <v/>
      </c>
      <c r="AE76" s="57" t="str">
        <f t="shared" si="56"/>
        <v/>
      </c>
      <c r="AF76" s="57" t="str">
        <f t="shared" si="56"/>
        <v/>
      </c>
      <c r="AG76" s="57" t="str">
        <f t="shared" si="56"/>
        <v/>
      </c>
      <c r="AH76" s="57" t="str">
        <f t="shared" si="56"/>
        <v/>
      </c>
      <c r="AI76" s="57" t="str">
        <f t="shared" si="56"/>
        <v/>
      </c>
      <c r="AJ76" s="57" t="str">
        <f t="shared" si="56"/>
        <v/>
      </c>
      <c r="AK76" s="57" t="str">
        <f t="shared" si="57"/>
        <v>その他の科目</v>
      </c>
      <c r="AL76" s="57" t="str">
        <f t="shared" si="57"/>
        <v/>
      </c>
      <c r="AM76" s="57" t="str">
        <f t="shared" si="57"/>
        <v/>
      </c>
      <c r="AN76" s="57" t="str">
        <f t="shared" si="57"/>
        <v/>
      </c>
      <c r="AO76" s="57" t="str">
        <f t="shared" si="57"/>
        <v/>
      </c>
      <c r="AP76" s="57" t="str">
        <f t="shared" si="57"/>
        <v/>
      </c>
      <c r="AQ76" s="57" t="str">
        <f t="shared" si="57"/>
        <v/>
      </c>
      <c r="AR76" s="57" t="str">
        <f t="shared" si="57"/>
        <v/>
      </c>
      <c r="AS76" s="57" t="str">
        <f t="shared" si="57"/>
        <v/>
      </c>
      <c r="AT76" s="57" t="str">
        <f t="shared" si="57"/>
        <v/>
      </c>
      <c r="AU76" s="57" t="str">
        <f t="shared" si="58"/>
        <v/>
      </c>
      <c r="AV76" s="57" t="str">
        <f t="shared" si="58"/>
        <v/>
      </c>
      <c r="AW76" s="57" t="str">
        <f t="shared" si="58"/>
        <v/>
      </c>
      <c r="AX76" s="57" t="str">
        <f t="shared" si="58"/>
        <v/>
      </c>
      <c r="AY76" s="57" t="str">
        <f t="shared" si="58"/>
        <v/>
      </c>
      <c r="AZ76" s="57" t="str">
        <f t="shared" si="58"/>
        <v/>
      </c>
      <c r="BA76" s="57" t="str">
        <f t="shared" si="58"/>
        <v/>
      </c>
    </row>
    <row r="77" spans="2:53" x14ac:dyDescent="0.15">
      <c r="B77" s="50">
        <f t="shared" si="43"/>
        <v>9</v>
      </c>
      <c r="C77" s="50">
        <f t="shared" si="44"/>
        <v>9</v>
      </c>
      <c r="D77" s="50" t="str">
        <f t="shared" si="45"/>
        <v>1994_9_9</v>
      </c>
      <c r="E77" s="50" t="str">
        <f t="shared" si="47"/>
        <v>1_9_9</v>
      </c>
      <c r="F77" s="50">
        <f t="shared" si="48"/>
        <v>1</v>
      </c>
      <c r="G77" s="50">
        <f t="shared" si="49"/>
        <v>76</v>
      </c>
      <c r="H77" s="50">
        <f t="shared" si="50"/>
        <v>1076</v>
      </c>
      <c r="I77" s="57">
        <v>1994</v>
      </c>
      <c r="J77" s="57" t="s">
        <v>103</v>
      </c>
      <c r="K77" s="57" t="s">
        <v>462</v>
      </c>
      <c r="L77" s="57" t="str">
        <f t="shared" si="51"/>
        <v>1994_家庭</v>
      </c>
      <c r="M77" s="57" t="str">
        <f t="shared" si="52"/>
        <v>1994_家庭_家庭経営</v>
      </c>
      <c r="N77" s="57">
        <f t="shared" si="46"/>
        <v>1076</v>
      </c>
      <c r="P77" s="57">
        <f t="shared" si="53"/>
        <v>76</v>
      </c>
      <c r="X77" s="59">
        <v>74</v>
      </c>
      <c r="Y77" s="56" t="str">
        <f t="shared" si="54"/>
        <v/>
      </c>
      <c r="Z77" s="57" t="str">
        <f t="shared" si="55"/>
        <v/>
      </c>
      <c r="AA77" s="57" t="str">
        <f t="shared" si="56"/>
        <v/>
      </c>
      <c r="AB77" s="57" t="str">
        <f t="shared" si="56"/>
        <v/>
      </c>
      <c r="AC77" s="57" t="str">
        <f t="shared" si="56"/>
        <v/>
      </c>
      <c r="AD77" s="57" t="str">
        <f t="shared" si="56"/>
        <v/>
      </c>
      <c r="AE77" s="57" t="str">
        <f t="shared" si="56"/>
        <v/>
      </c>
      <c r="AF77" s="57" t="str">
        <f t="shared" si="56"/>
        <v/>
      </c>
      <c r="AG77" s="57" t="str">
        <f t="shared" si="56"/>
        <v/>
      </c>
      <c r="AH77" s="57" t="str">
        <f t="shared" si="56"/>
        <v/>
      </c>
      <c r="AI77" s="57" t="str">
        <f t="shared" si="56"/>
        <v/>
      </c>
      <c r="AJ77" s="57" t="str">
        <f t="shared" si="56"/>
        <v/>
      </c>
      <c r="AK77" s="57" t="str">
        <f t="shared" si="57"/>
        <v/>
      </c>
      <c r="AL77" s="57" t="str">
        <f t="shared" si="57"/>
        <v/>
      </c>
      <c r="AM77" s="57" t="str">
        <f t="shared" si="57"/>
        <v/>
      </c>
      <c r="AN77" s="57" t="str">
        <f t="shared" si="57"/>
        <v/>
      </c>
      <c r="AO77" s="57" t="str">
        <f t="shared" si="57"/>
        <v/>
      </c>
      <c r="AP77" s="57" t="str">
        <f t="shared" si="57"/>
        <v/>
      </c>
      <c r="AQ77" s="57" t="str">
        <f t="shared" si="57"/>
        <v/>
      </c>
      <c r="AR77" s="57" t="str">
        <f t="shared" si="57"/>
        <v/>
      </c>
      <c r="AS77" s="57" t="str">
        <f t="shared" si="57"/>
        <v/>
      </c>
      <c r="AT77" s="57" t="str">
        <f t="shared" si="57"/>
        <v/>
      </c>
      <c r="AU77" s="57" t="str">
        <f t="shared" si="58"/>
        <v/>
      </c>
      <c r="AV77" s="57" t="str">
        <f t="shared" si="58"/>
        <v/>
      </c>
      <c r="AW77" s="57" t="str">
        <f t="shared" si="58"/>
        <v/>
      </c>
      <c r="AX77" s="57" t="str">
        <f t="shared" si="58"/>
        <v/>
      </c>
      <c r="AY77" s="57" t="str">
        <f t="shared" si="58"/>
        <v/>
      </c>
      <c r="AZ77" s="57" t="str">
        <f t="shared" si="58"/>
        <v/>
      </c>
      <c r="BA77" s="57" t="str">
        <f t="shared" si="58"/>
        <v/>
      </c>
    </row>
    <row r="78" spans="2:53" x14ac:dyDescent="0.15">
      <c r="B78" s="50">
        <f t="shared" si="43"/>
        <v>9</v>
      </c>
      <c r="C78" s="50">
        <f t="shared" si="44"/>
        <v>10</v>
      </c>
      <c r="D78" s="50" t="str">
        <f t="shared" si="45"/>
        <v>1994_9_10</v>
      </c>
      <c r="E78" s="50" t="str">
        <f t="shared" si="47"/>
        <v>1_10_9</v>
      </c>
      <c r="F78" s="50">
        <f t="shared" si="48"/>
        <v>1</v>
      </c>
      <c r="G78" s="50">
        <f t="shared" si="49"/>
        <v>77</v>
      </c>
      <c r="H78" s="50">
        <f t="shared" si="50"/>
        <v>1077</v>
      </c>
      <c r="I78" s="57">
        <v>1994</v>
      </c>
      <c r="J78" s="57" t="s">
        <v>103</v>
      </c>
      <c r="K78" s="57" t="s">
        <v>463</v>
      </c>
      <c r="L78" s="57" t="str">
        <f t="shared" si="51"/>
        <v>1994_家庭</v>
      </c>
      <c r="M78" s="57" t="str">
        <f t="shared" si="52"/>
        <v>1994_家庭_住居</v>
      </c>
      <c r="N78" s="57">
        <f t="shared" si="46"/>
        <v>1077</v>
      </c>
      <c r="P78" s="57">
        <f t="shared" si="53"/>
        <v>77</v>
      </c>
      <c r="X78" s="59">
        <v>75</v>
      </c>
      <c r="Y78" s="56" t="str">
        <f t="shared" si="54"/>
        <v/>
      </c>
      <c r="Z78" s="57" t="str">
        <f t="shared" si="55"/>
        <v/>
      </c>
      <c r="AA78" s="57" t="str">
        <f t="shared" si="56"/>
        <v/>
      </c>
      <c r="AB78" s="57" t="str">
        <f t="shared" si="56"/>
        <v/>
      </c>
      <c r="AC78" s="57" t="str">
        <f t="shared" si="56"/>
        <v/>
      </c>
      <c r="AD78" s="57" t="str">
        <f t="shared" si="56"/>
        <v/>
      </c>
      <c r="AE78" s="57" t="str">
        <f t="shared" si="56"/>
        <v/>
      </c>
      <c r="AF78" s="57" t="str">
        <f t="shared" si="56"/>
        <v/>
      </c>
      <c r="AG78" s="57" t="str">
        <f t="shared" si="56"/>
        <v/>
      </c>
      <c r="AH78" s="57" t="str">
        <f t="shared" si="56"/>
        <v/>
      </c>
      <c r="AI78" s="57" t="str">
        <f t="shared" si="56"/>
        <v/>
      </c>
      <c r="AJ78" s="57" t="str">
        <f t="shared" si="56"/>
        <v/>
      </c>
      <c r="AK78" s="57" t="str">
        <f t="shared" si="57"/>
        <v/>
      </c>
      <c r="AL78" s="57" t="str">
        <f t="shared" si="57"/>
        <v/>
      </c>
      <c r="AM78" s="57" t="str">
        <f t="shared" si="57"/>
        <v/>
      </c>
      <c r="AN78" s="57" t="str">
        <f t="shared" si="57"/>
        <v/>
      </c>
      <c r="AO78" s="57" t="str">
        <f t="shared" si="57"/>
        <v/>
      </c>
      <c r="AP78" s="57" t="str">
        <f t="shared" si="57"/>
        <v/>
      </c>
      <c r="AQ78" s="57" t="str">
        <f t="shared" si="57"/>
        <v/>
      </c>
      <c r="AR78" s="57" t="str">
        <f t="shared" si="57"/>
        <v/>
      </c>
      <c r="AS78" s="57" t="str">
        <f t="shared" si="57"/>
        <v/>
      </c>
      <c r="AT78" s="57" t="str">
        <f t="shared" si="57"/>
        <v/>
      </c>
      <c r="AU78" s="57" t="str">
        <f t="shared" si="58"/>
        <v/>
      </c>
      <c r="AV78" s="57" t="str">
        <f t="shared" si="58"/>
        <v/>
      </c>
      <c r="AW78" s="57" t="str">
        <f t="shared" si="58"/>
        <v/>
      </c>
      <c r="AX78" s="57" t="str">
        <f t="shared" si="58"/>
        <v/>
      </c>
      <c r="AY78" s="57" t="str">
        <f t="shared" si="58"/>
        <v/>
      </c>
      <c r="AZ78" s="57" t="str">
        <f t="shared" si="58"/>
        <v/>
      </c>
      <c r="BA78" s="57" t="str">
        <f t="shared" si="58"/>
        <v/>
      </c>
    </row>
    <row r="79" spans="2:53" x14ac:dyDescent="0.15">
      <c r="B79" s="50">
        <f t="shared" si="43"/>
        <v>9</v>
      </c>
      <c r="C79" s="50">
        <f t="shared" si="44"/>
        <v>11</v>
      </c>
      <c r="D79" s="50" t="str">
        <f t="shared" si="45"/>
        <v>1994_9_11</v>
      </c>
      <c r="E79" s="50" t="str">
        <f t="shared" si="47"/>
        <v>1_11_9</v>
      </c>
      <c r="F79" s="50">
        <f t="shared" si="48"/>
        <v>1</v>
      </c>
      <c r="G79" s="50">
        <f t="shared" si="49"/>
        <v>78</v>
      </c>
      <c r="H79" s="50">
        <f t="shared" si="50"/>
        <v>1078</v>
      </c>
      <c r="I79" s="57">
        <v>1994</v>
      </c>
      <c r="J79" s="57" t="s">
        <v>103</v>
      </c>
      <c r="K79" s="57" t="s">
        <v>464</v>
      </c>
      <c r="L79" s="57" t="str">
        <f t="shared" si="51"/>
        <v>1994_家庭</v>
      </c>
      <c r="M79" s="57" t="str">
        <f t="shared" si="52"/>
        <v>1994_家庭_家庭看護・福祉</v>
      </c>
      <c r="N79" s="57">
        <f t="shared" si="46"/>
        <v>1078</v>
      </c>
      <c r="P79" s="57">
        <f t="shared" si="53"/>
        <v>78</v>
      </c>
      <c r="X79" s="59">
        <v>76</v>
      </c>
      <c r="Y79" s="56" t="str">
        <f t="shared" si="54"/>
        <v/>
      </c>
      <c r="Z79" s="57" t="str">
        <f t="shared" si="55"/>
        <v/>
      </c>
      <c r="AA79" s="57" t="str">
        <f t="shared" si="56"/>
        <v/>
      </c>
      <c r="AB79" s="57" t="str">
        <f t="shared" si="56"/>
        <v/>
      </c>
      <c r="AC79" s="57" t="str">
        <f t="shared" si="56"/>
        <v/>
      </c>
      <c r="AD79" s="57" t="str">
        <f t="shared" si="56"/>
        <v/>
      </c>
      <c r="AE79" s="57" t="str">
        <f t="shared" si="56"/>
        <v/>
      </c>
      <c r="AF79" s="57" t="str">
        <f t="shared" si="56"/>
        <v/>
      </c>
      <c r="AG79" s="57" t="str">
        <f t="shared" si="56"/>
        <v/>
      </c>
      <c r="AH79" s="57" t="str">
        <f t="shared" si="56"/>
        <v/>
      </c>
      <c r="AI79" s="57" t="str">
        <f t="shared" si="56"/>
        <v/>
      </c>
      <c r="AJ79" s="57" t="str">
        <f t="shared" si="56"/>
        <v/>
      </c>
      <c r="AK79" s="57" t="str">
        <f t="shared" si="57"/>
        <v/>
      </c>
      <c r="AL79" s="57" t="str">
        <f t="shared" si="57"/>
        <v/>
      </c>
      <c r="AM79" s="57" t="str">
        <f t="shared" si="57"/>
        <v/>
      </c>
      <c r="AN79" s="57" t="str">
        <f t="shared" si="57"/>
        <v/>
      </c>
      <c r="AO79" s="57" t="str">
        <f t="shared" si="57"/>
        <v/>
      </c>
      <c r="AP79" s="57" t="str">
        <f t="shared" si="57"/>
        <v/>
      </c>
      <c r="AQ79" s="57" t="str">
        <f t="shared" si="57"/>
        <v/>
      </c>
      <c r="AR79" s="57" t="str">
        <f t="shared" si="57"/>
        <v/>
      </c>
      <c r="AS79" s="57" t="str">
        <f t="shared" si="57"/>
        <v/>
      </c>
      <c r="AT79" s="57" t="str">
        <f t="shared" si="57"/>
        <v/>
      </c>
      <c r="AU79" s="57" t="str">
        <f t="shared" si="58"/>
        <v/>
      </c>
      <c r="AV79" s="57" t="str">
        <f t="shared" si="58"/>
        <v/>
      </c>
      <c r="AW79" s="57" t="str">
        <f t="shared" si="58"/>
        <v/>
      </c>
      <c r="AX79" s="57" t="str">
        <f t="shared" si="58"/>
        <v/>
      </c>
      <c r="AY79" s="57" t="str">
        <f t="shared" si="58"/>
        <v/>
      </c>
      <c r="AZ79" s="57" t="str">
        <f t="shared" si="58"/>
        <v/>
      </c>
      <c r="BA79" s="57" t="str">
        <f t="shared" si="58"/>
        <v/>
      </c>
    </row>
    <row r="80" spans="2:53" x14ac:dyDescent="0.15">
      <c r="B80" s="50">
        <f t="shared" si="43"/>
        <v>9</v>
      </c>
      <c r="C80" s="50">
        <f t="shared" si="44"/>
        <v>12</v>
      </c>
      <c r="D80" s="50" t="str">
        <f t="shared" si="45"/>
        <v>1994_9_12</v>
      </c>
      <c r="E80" s="50" t="str">
        <f t="shared" si="47"/>
        <v>1_12_9</v>
      </c>
      <c r="F80" s="50">
        <f t="shared" si="48"/>
        <v>1</v>
      </c>
      <c r="G80" s="50">
        <f t="shared" si="49"/>
        <v>79</v>
      </c>
      <c r="H80" s="50">
        <f t="shared" si="50"/>
        <v>1079</v>
      </c>
      <c r="I80" s="57">
        <v>1994</v>
      </c>
      <c r="J80" s="57" t="s">
        <v>103</v>
      </c>
      <c r="K80" s="57" t="s">
        <v>465</v>
      </c>
      <c r="L80" s="57" t="str">
        <f t="shared" si="51"/>
        <v>1994_家庭</v>
      </c>
      <c r="M80" s="57" t="str">
        <f t="shared" si="52"/>
        <v>1994_家庭_消費経済</v>
      </c>
      <c r="N80" s="57">
        <f t="shared" si="46"/>
        <v>1079</v>
      </c>
      <c r="P80" s="57">
        <f t="shared" si="53"/>
        <v>79</v>
      </c>
      <c r="X80" s="59">
        <v>77</v>
      </c>
      <c r="Y80" s="56" t="str">
        <f t="shared" si="54"/>
        <v/>
      </c>
      <c r="Z80" s="57" t="str">
        <f t="shared" si="55"/>
        <v/>
      </c>
      <c r="AA80" s="57" t="str">
        <f t="shared" si="56"/>
        <v/>
      </c>
      <c r="AB80" s="57" t="str">
        <f t="shared" si="56"/>
        <v/>
      </c>
      <c r="AC80" s="57" t="str">
        <f t="shared" si="56"/>
        <v/>
      </c>
      <c r="AD80" s="57" t="str">
        <f t="shared" si="56"/>
        <v/>
      </c>
      <c r="AE80" s="57" t="str">
        <f t="shared" si="56"/>
        <v/>
      </c>
      <c r="AF80" s="57" t="str">
        <f t="shared" si="56"/>
        <v/>
      </c>
      <c r="AG80" s="57" t="str">
        <f t="shared" si="56"/>
        <v/>
      </c>
      <c r="AH80" s="57" t="str">
        <f t="shared" si="56"/>
        <v/>
      </c>
      <c r="AI80" s="57" t="str">
        <f t="shared" si="56"/>
        <v/>
      </c>
      <c r="AJ80" s="57" t="str">
        <f t="shared" si="56"/>
        <v/>
      </c>
      <c r="AK80" s="57" t="str">
        <f t="shared" si="57"/>
        <v/>
      </c>
      <c r="AL80" s="57" t="str">
        <f t="shared" si="57"/>
        <v/>
      </c>
      <c r="AM80" s="57" t="str">
        <f t="shared" si="57"/>
        <v/>
      </c>
      <c r="AN80" s="57" t="str">
        <f t="shared" si="57"/>
        <v/>
      </c>
      <c r="AO80" s="57" t="str">
        <f t="shared" si="57"/>
        <v/>
      </c>
      <c r="AP80" s="57" t="str">
        <f t="shared" si="57"/>
        <v/>
      </c>
      <c r="AQ80" s="57" t="str">
        <f t="shared" si="57"/>
        <v/>
      </c>
      <c r="AR80" s="57" t="str">
        <f t="shared" si="57"/>
        <v/>
      </c>
      <c r="AS80" s="57" t="str">
        <f t="shared" si="57"/>
        <v/>
      </c>
      <c r="AT80" s="57" t="str">
        <f t="shared" si="57"/>
        <v/>
      </c>
      <c r="AU80" s="57" t="str">
        <f t="shared" si="58"/>
        <v/>
      </c>
      <c r="AV80" s="57" t="str">
        <f t="shared" si="58"/>
        <v/>
      </c>
      <c r="AW80" s="57" t="str">
        <f t="shared" si="58"/>
        <v/>
      </c>
      <c r="AX80" s="57" t="str">
        <f t="shared" si="58"/>
        <v/>
      </c>
      <c r="AY80" s="57" t="str">
        <f t="shared" si="58"/>
        <v/>
      </c>
      <c r="AZ80" s="57" t="str">
        <f t="shared" si="58"/>
        <v/>
      </c>
      <c r="BA80" s="57" t="str">
        <f t="shared" si="58"/>
        <v/>
      </c>
    </row>
    <row r="81" spans="2:53" x14ac:dyDescent="0.15">
      <c r="B81" s="50">
        <f t="shared" si="43"/>
        <v>9</v>
      </c>
      <c r="C81" s="50">
        <f t="shared" si="44"/>
        <v>13</v>
      </c>
      <c r="D81" s="50" t="str">
        <f t="shared" si="45"/>
        <v>1994_9_13</v>
      </c>
      <c r="E81" s="50" t="str">
        <f t="shared" si="47"/>
        <v>1_13_9</v>
      </c>
      <c r="F81" s="50">
        <f t="shared" si="48"/>
        <v>1</v>
      </c>
      <c r="G81" s="50">
        <f t="shared" si="49"/>
        <v>80</v>
      </c>
      <c r="H81" s="50">
        <f t="shared" si="50"/>
        <v>1080</v>
      </c>
      <c r="I81" s="57">
        <v>1994</v>
      </c>
      <c r="J81" s="57" t="s">
        <v>103</v>
      </c>
      <c r="K81" s="57" t="s">
        <v>466</v>
      </c>
      <c r="L81" s="57" t="str">
        <f t="shared" si="51"/>
        <v>1994_家庭</v>
      </c>
      <c r="M81" s="57" t="str">
        <f t="shared" si="52"/>
        <v>1994_家庭_被服製作</v>
      </c>
      <c r="N81" s="57">
        <f t="shared" si="46"/>
        <v>1080</v>
      </c>
      <c r="P81" s="57">
        <f t="shared" si="53"/>
        <v>80</v>
      </c>
      <c r="X81" s="59">
        <v>78</v>
      </c>
      <c r="Y81" s="56" t="str">
        <f t="shared" si="54"/>
        <v/>
      </c>
      <c r="Z81" s="57" t="str">
        <f t="shared" si="55"/>
        <v/>
      </c>
      <c r="AA81" s="57" t="str">
        <f t="shared" si="56"/>
        <v/>
      </c>
      <c r="AB81" s="57" t="str">
        <f t="shared" si="56"/>
        <v/>
      </c>
      <c r="AC81" s="57" t="str">
        <f t="shared" si="56"/>
        <v/>
      </c>
      <c r="AD81" s="57" t="str">
        <f t="shared" si="56"/>
        <v/>
      </c>
      <c r="AE81" s="57" t="str">
        <f t="shared" si="56"/>
        <v/>
      </c>
      <c r="AF81" s="57" t="str">
        <f t="shared" si="56"/>
        <v/>
      </c>
      <c r="AG81" s="57" t="str">
        <f t="shared" si="56"/>
        <v/>
      </c>
      <c r="AH81" s="57" t="str">
        <f t="shared" si="56"/>
        <v/>
      </c>
      <c r="AI81" s="57" t="str">
        <f t="shared" si="56"/>
        <v/>
      </c>
      <c r="AJ81" s="57" t="str">
        <f t="shared" si="56"/>
        <v/>
      </c>
      <c r="AK81" s="57" t="str">
        <f t="shared" si="57"/>
        <v/>
      </c>
      <c r="AL81" s="57" t="str">
        <f t="shared" si="57"/>
        <v/>
      </c>
      <c r="AM81" s="57" t="str">
        <f t="shared" si="57"/>
        <v/>
      </c>
      <c r="AN81" s="57" t="str">
        <f t="shared" si="57"/>
        <v/>
      </c>
      <c r="AO81" s="57" t="str">
        <f t="shared" si="57"/>
        <v/>
      </c>
      <c r="AP81" s="57" t="str">
        <f t="shared" si="57"/>
        <v/>
      </c>
      <c r="AQ81" s="57" t="str">
        <f t="shared" si="57"/>
        <v/>
      </c>
      <c r="AR81" s="57" t="str">
        <f t="shared" si="57"/>
        <v/>
      </c>
      <c r="AS81" s="57" t="str">
        <f t="shared" si="57"/>
        <v/>
      </c>
      <c r="AT81" s="57" t="str">
        <f t="shared" si="57"/>
        <v/>
      </c>
      <c r="AU81" s="57" t="str">
        <f t="shared" si="58"/>
        <v/>
      </c>
      <c r="AV81" s="57" t="str">
        <f t="shared" si="58"/>
        <v/>
      </c>
      <c r="AW81" s="57" t="str">
        <f t="shared" si="58"/>
        <v/>
      </c>
      <c r="AX81" s="57" t="str">
        <f t="shared" si="58"/>
        <v/>
      </c>
      <c r="AY81" s="57" t="str">
        <f t="shared" si="58"/>
        <v/>
      </c>
      <c r="AZ81" s="57" t="str">
        <f t="shared" si="58"/>
        <v/>
      </c>
      <c r="BA81" s="57" t="str">
        <f t="shared" si="58"/>
        <v/>
      </c>
    </row>
    <row r="82" spans="2:53" x14ac:dyDescent="0.15">
      <c r="B82" s="50">
        <f t="shared" si="43"/>
        <v>9</v>
      </c>
      <c r="C82" s="50">
        <f t="shared" si="44"/>
        <v>14</v>
      </c>
      <c r="D82" s="50" t="str">
        <f t="shared" si="45"/>
        <v>1994_9_14</v>
      </c>
      <c r="E82" s="50" t="str">
        <f t="shared" si="47"/>
        <v>1_14_9</v>
      </c>
      <c r="F82" s="50">
        <f t="shared" si="48"/>
        <v>1</v>
      </c>
      <c r="G82" s="50">
        <f t="shared" si="49"/>
        <v>81</v>
      </c>
      <c r="H82" s="50">
        <f t="shared" si="50"/>
        <v>1081</v>
      </c>
      <c r="I82" s="57">
        <v>1994</v>
      </c>
      <c r="J82" s="57" t="s">
        <v>103</v>
      </c>
      <c r="K82" s="57" t="s">
        <v>467</v>
      </c>
      <c r="L82" s="57" t="str">
        <f t="shared" si="51"/>
        <v>1994_家庭</v>
      </c>
      <c r="M82" s="57" t="str">
        <f t="shared" si="52"/>
        <v>1994_家庭_被服材料</v>
      </c>
      <c r="N82" s="57">
        <f t="shared" si="46"/>
        <v>1081</v>
      </c>
      <c r="P82" s="57">
        <f t="shared" si="53"/>
        <v>81</v>
      </c>
      <c r="X82" s="59">
        <v>79</v>
      </c>
      <c r="Y82" s="56" t="str">
        <f t="shared" si="54"/>
        <v/>
      </c>
      <c r="Z82" s="57" t="str">
        <f t="shared" si="55"/>
        <v/>
      </c>
      <c r="AA82" s="57" t="str">
        <f t="shared" si="56"/>
        <v/>
      </c>
      <c r="AB82" s="57" t="str">
        <f t="shared" si="56"/>
        <v/>
      </c>
      <c r="AC82" s="57" t="str">
        <f t="shared" si="56"/>
        <v/>
      </c>
      <c r="AD82" s="57" t="str">
        <f t="shared" si="56"/>
        <v/>
      </c>
      <c r="AE82" s="57" t="str">
        <f t="shared" si="56"/>
        <v/>
      </c>
      <c r="AF82" s="57" t="str">
        <f t="shared" si="56"/>
        <v/>
      </c>
      <c r="AG82" s="57" t="str">
        <f t="shared" si="56"/>
        <v/>
      </c>
      <c r="AH82" s="57" t="str">
        <f t="shared" si="56"/>
        <v/>
      </c>
      <c r="AI82" s="57" t="str">
        <f t="shared" si="56"/>
        <v/>
      </c>
      <c r="AJ82" s="57" t="str">
        <f t="shared" si="56"/>
        <v/>
      </c>
      <c r="AK82" s="57" t="str">
        <f t="shared" si="57"/>
        <v/>
      </c>
      <c r="AL82" s="57" t="str">
        <f t="shared" si="57"/>
        <v/>
      </c>
      <c r="AM82" s="57" t="str">
        <f t="shared" si="57"/>
        <v/>
      </c>
      <c r="AN82" s="57" t="str">
        <f t="shared" si="57"/>
        <v/>
      </c>
      <c r="AO82" s="57" t="str">
        <f t="shared" si="57"/>
        <v/>
      </c>
      <c r="AP82" s="57" t="str">
        <f t="shared" si="57"/>
        <v/>
      </c>
      <c r="AQ82" s="57" t="str">
        <f t="shared" si="57"/>
        <v/>
      </c>
      <c r="AR82" s="57" t="str">
        <f t="shared" si="57"/>
        <v/>
      </c>
      <c r="AS82" s="57" t="str">
        <f t="shared" si="57"/>
        <v/>
      </c>
      <c r="AT82" s="57" t="str">
        <f t="shared" si="57"/>
        <v/>
      </c>
      <c r="AU82" s="57" t="str">
        <f t="shared" si="58"/>
        <v/>
      </c>
      <c r="AV82" s="57" t="str">
        <f t="shared" si="58"/>
        <v/>
      </c>
      <c r="AW82" s="57" t="str">
        <f t="shared" si="58"/>
        <v/>
      </c>
      <c r="AX82" s="57" t="str">
        <f t="shared" si="58"/>
        <v/>
      </c>
      <c r="AY82" s="57" t="str">
        <f t="shared" si="58"/>
        <v/>
      </c>
      <c r="AZ82" s="57" t="str">
        <f t="shared" si="58"/>
        <v/>
      </c>
      <c r="BA82" s="57" t="str">
        <f t="shared" si="58"/>
        <v/>
      </c>
    </row>
    <row r="83" spans="2:53" x14ac:dyDescent="0.15">
      <c r="B83" s="50">
        <f t="shared" si="43"/>
        <v>9</v>
      </c>
      <c r="C83" s="50">
        <f t="shared" si="44"/>
        <v>15</v>
      </c>
      <c r="D83" s="50" t="str">
        <f t="shared" si="45"/>
        <v>1994_9_15</v>
      </c>
      <c r="E83" s="50" t="str">
        <f t="shared" si="47"/>
        <v>1_15_9</v>
      </c>
      <c r="F83" s="50">
        <f t="shared" si="48"/>
        <v>1</v>
      </c>
      <c r="G83" s="50">
        <f t="shared" si="49"/>
        <v>82</v>
      </c>
      <c r="H83" s="50">
        <f t="shared" si="50"/>
        <v>1082</v>
      </c>
      <c r="I83" s="57">
        <v>1994</v>
      </c>
      <c r="J83" s="57" t="s">
        <v>103</v>
      </c>
      <c r="K83" s="57" t="s">
        <v>468</v>
      </c>
      <c r="L83" s="57" t="str">
        <f t="shared" si="51"/>
        <v>1994_家庭</v>
      </c>
      <c r="M83" s="57" t="str">
        <f t="shared" si="52"/>
        <v>1994_家庭_被服管理</v>
      </c>
      <c r="N83" s="57">
        <f t="shared" si="46"/>
        <v>1082</v>
      </c>
      <c r="P83" s="57">
        <f t="shared" si="53"/>
        <v>82</v>
      </c>
      <c r="X83" s="59">
        <v>80</v>
      </c>
      <c r="Y83" s="56" t="str">
        <f t="shared" si="54"/>
        <v/>
      </c>
      <c r="Z83" s="57" t="str">
        <f t="shared" si="55"/>
        <v/>
      </c>
      <c r="AA83" s="57" t="str">
        <f t="shared" si="56"/>
        <v/>
      </c>
      <c r="AB83" s="57" t="str">
        <f t="shared" si="56"/>
        <v/>
      </c>
      <c r="AC83" s="57" t="str">
        <f t="shared" si="56"/>
        <v/>
      </c>
      <c r="AD83" s="57" t="str">
        <f t="shared" si="56"/>
        <v/>
      </c>
      <c r="AE83" s="57" t="str">
        <f t="shared" si="56"/>
        <v/>
      </c>
      <c r="AF83" s="57" t="str">
        <f t="shared" si="56"/>
        <v/>
      </c>
      <c r="AG83" s="57" t="str">
        <f t="shared" si="56"/>
        <v/>
      </c>
      <c r="AH83" s="57" t="str">
        <f t="shared" si="56"/>
        <v/>
      </c>
      <c r="AI83" s="57" t="str">
        <f t="shared" si="56"/>
        <v/>
      </c>
      <c r="AJ83" s="57" t="str">
        <f t="shared" si="56"/>
        <v/>
      </c>
      <c r="AK83" s="57" t="str">
        <f t="shared" si="57"/>
        <v/>
      </c>
      <c r="AL83" s="57" t="str">
        <f t="shared" si="57"/>
        <v/>
      </c>
      <c r="AM83" s="57" t="str">
        <f t="shared" si="57"/>
        <v/>
      </c>
      <c r="AN83" s="57" t="str">
        <f t="shared" si="57"/>
        <v/>
      </c>
      <c r="AO83" s="57" t="str">
        <f t="shared" si="57"/>
        <v/>
      </c>
      <c r="AP83" s="57" t="str">
        <f t="shared" si="57"/>
        <v/>
      </c>
      <c r="AQ83" s="57" t="str">
        <f t="shared" si="57"/>
        <v/>
      </c>
      <c r="AR83" s="57" t="str">
        <f t="shared" si="57"/>
        <v/>
      </c>
      <c r="AS83" s="57" t="str">
        <f t="shared" si="57"/>
        <v/>
      </c>
      <c r="AT83" s="57" t="str">
        <f t="shared" si="57"/>
        <v/>
      </c>
      <c r="AU83" s="57" t="str">
        <f t="shared" si="58"/>
        <v/>
      </c>
      <c r="AV83" s="57" t="str">
        <f t="shared" si="58"/>
        <v/>
      </c>
      <c r="AW83" s="57" t="str">
        <f t="shared" si="58"/>
        <v/>
      </c>
      <c r="AX83" s="57" t="str">
        <f t="shared" si="58"/>
        <v/>
      </c>
      <c r="AY83" s="57" t="str">
        <f t="shared" si="58"/>
        <v/>
      </c>
      <c r="AZ83" s="57" t="str">
        <f t="shared" si="58"/>
        <v/>
      </c>
      <c r="BA83" s="57" t="str">
        <f t="shared" si="58"/>
        <v/>
      </c>
    </row>
    <row r="84" spans="2:53" x14ac:dyDescent="0.15">
      <c r="B84" s="50">
        <f t="shared" si="43"/>
        <v>9</v>
      </c>
      <c r="C84" s="50">
        <f t="shared" si="44"/>
        <v>16</v>
      </c>
      <c r="D84" s="50" t="str">
        <f t="shared" si="45"/>
        <v>1994_9_16</v>
      </c>
      <c r="E84" s="50" t="str">
        <f t="shared" si="47"/>
        <v>1_16_9</v>
      </c>
      <c r="F84" s="50">
        <f t="shared" si="48"/>
        <v>1</v>
      </c>
      <c r="G84" s="50">
        <f t="shared" si="49"/>
        <v>83</v>
      </c>
      <c r="H84" s="50">
        <f t="shared" si="50"/>
        <v>1083</v>
      </c>
      <c r="I84" s="57">
        <v>1994</v>
      </c>
      <c r="J84" s="57" t="s">
        <v>103</v>
      </c>
      <c r="K84" s="57" t="s">
        <v>469</v>
      </c>
      <c r="L84" s="57" t="str">
        <f t="shared" si="51"/>
        <v>1994_家庭</v>
      </c>
      <c r="M84" s="57" t="str">
        <f t="shared" si="52"/>
        <v>1994_家庭_服飾デザイン</v>
      </c>
      <c r="N84" s="57">
        <f t="shared" si="46"/>
        <v>1083</v>
      </c>
      <c r="P84" s="57">
        <f t="shared" si="53"/>
        <v>83</v>
      </c>
      <c r="X84" s="59">
        <v>81</v>
      </c>
      <c r="Y84" s="56" t="str">
        <f t="shared" si="54"/>
        <v/>
      </c>
      <c r="Z84" s="57" t="str">
        <f t="shared" si="55"/>
        <v/>
      </c>
      <c r="AA84" s="57" t="str">
        <f t="shared" ref="AA84:AJ93" si="59">IFERROR(VLOOKUP($W$1&amp;"_"&amp;AA$1&amp;"_"&amp;$X84,$D:$K,8,0),"")</f>
        <v/>
      </c>
      <c r="AB84" s="57" t="str">
        <f t="shared" si="59"/>
        <v/>
      </c>
      <c r="AC84" s="57" t="str">
        <f t="shared" si="59"/>
        <v/>
      </c>
      <c r="AD84" s="57" t="str">
        <f t="shared" si="59"/>
        <v/>
      </c>
      <c r="AE84" s="57" t="str">
        <f t="shared" si="59"/>
        <v/>
      </c>
      <c r="AF84" s="57" t="str">
        <f t="shared" si="59"/>
        <v/>
      </c>
      <c r="AG84" s="57" t="str">
        <f t="shared" si="59"/>
        <v/>
      </c>
      <c r="AH84" s="57" t="str">
        <f t="shared" si="59"/>
        <v/>
      </c>
      <c r="AI84" s="57" t="str">
        <f t="shared" si="59"/>
        <v/>
      </c>
      <c r="AJ84" s="57" t="str">
        <f t="shared" si="59"/>
        <v/>
      </c>
      <c r="AK84" s="57" t="str">
        <f t="shared" ref="AK84:AT93" si="60">IFERROR(VLOOKUP($W$1&amp;"_"&amp;AK$1&amp;"_"&amp;$X84,$D:$K,8,0),"")</f>
        <v/>
      </c>
      <c r="AL84" s="57" t="str">
        <f t="shared" si="60"/>
        <v/>
      </c>
      <c r="AM84" s="57" t="str">
        <f t="shared" si="60"/>
        <v/>
      </c>
      <c r="AN84" s="57" t="str">
        <f t="shared" si="60"/>
        <v/>
      </c>
      <c r="AO84" s="57" t="str">
        <f t="shared" si="60"/>
        <v/>
      </c>
      <c r="AP84" s="57" t="str">
        <f t="shared" si="60"/>
        <v/>
      </c>
      <c r="AQ84" s="57" t="str">
        <f t="shared" si="60"/>
        <v/>
      </c>
      <c r="AR84" s="57" t="str">
        <f t="shared" si="60"/>
        <v/>
      </c>
      <c r="AS84" s="57" t="str">
        <f t="shared" si="60"/>
        <v/>
      </c>
      <c r="AT84" s="57" t="str">
        <f t="shared" si="60"/>
        <v/>
      </c>
      <c r="AU84" s="57" t="str">
        <f t="shared" ref="AU84:BA93" si="61">IFERROR(VLOOKUP($W$1&amp;"_"&amp;AU$1&amp;"_"&amp;$X84,$D:$K,8,0),"")</f>
        <v/>
      </c>
      <c r="AV84" s="57" t="str">
        <f t="shared" si="61"/>
        <v/>
      </c>
      <c r="AW84" s="57" t="str">
        <f t="shared" si="61"/>
        <v/>
      </c>
      <c r="AX84" s="57" t="str">
        <f t="shared" si="61"/>
        <v/>
      </c>
      <c r="AY84" s="57" t="str">
        <f t="shared" si="61"/>
        <v/>
      </c>
      <c r="AZ84" s="57" t="str">
        <f t="shared" si="61"/>
        <v/>
      </c>
      <c r="BA84" s="57" t="str">
        <f t="shared" si="61"/>
        <v/>
      </c>
    </row>
    <row r="85" spans="2:53" x14ac:dyDescent="0.15">
      <c r="B85" s="50">
        <f t="shared" si="43"/>
        <v>9</v>
      </c>
      <c r="C85" s="50">
        <f t="shared" si="44"/>
        <v>17</v>
      </c>
      <c r="D85" s="50" t="str">
        <f t="shared" si="45"/>
        <v>1994_9_17</v>
      </c>
      <c r="E85" s="50" t="str">
        <f t="shared" si="47"/>
        <v>1_17_9</v>
      </c>
      <c r="F85" s="50">
        <f t="shared" si="48"/>
        <v>1</v>
      </c>
      <c r="G85" s="50">
        <f t="shared" si="49"/>
        <v>84</v>
      </c>
      <c r="H85" s="50">
        <f t="shared" si="50"/>
        <v>1084</v>
      </c>
      <c r="I85" s="57">
        <v>1994</v>
      </c>
      <c r="J85" s="57" t="s">
        <v>103</v>
      </c>
      <c r="K85" s="57" t="s">
        <v>470</v>
      </c>
      <c r="L85" s="57" t="str">
        <f t="shared" si="51"/>
        <v>1994_家庭</v>
      </c>
      <c r="M85" s="57" t="str">
        <f t="shared" si="52"/>
        <v>1994_家庭_手芸</v>
      </c>
      <c r="N85" s="57">
        <f t="shared" si="46"/>
        <v>1084</v>
      </c>
      <c r="P85" s="57">
        <f t="shared" si="53"/>
        <v>84</v>
      </c>
      <c r="X85" s="59">
        <v>82</v>
      </c>
      <c r="Y85" s="56" t="str">
        <f t="shared" si="54"/>
        <v/>
      </c>
      <c r="Z85" s="57" t="str">
        <f t="shared" si="55"/>
        <v/>
      </c>
      <c r="AA85" s="57" t="str">
        <f t="shared" si="59"/>
        <v/>
      </c>
      <c r="AB85" s="57" t="str">
        <f t="shared" si="59"/>
        <v/>
      </c>
      <c r="AC85" s="57" t="str">
        <f t="shared" si="59"/>
        <v/>
      </c>
      <c r="AD85" s="57" t="str">
        <f t="shared" si="59"/>
        <v/>
      </c>
      <c r="AE85" s="57" t="str">
        <f t="shared" si="59"/>
        <v/>
      </c>
      <c r="AF85" s="57" t="str">
        <f t="shared" si="59"/>
        <v/>
      </c>
      <c r="AG85" s="57" t="str">
        <f t="shared" si="59"/>
        <v/>
      </c>
      <c r="AH85" s="57" t="str">
        <f t="shared" si="59"/>
        <v/>
      </c>
      <c r="AI85" s="57" t="str">
        <f t="shared" si="59"/>
        <v/>
      </c>
      <c r="AJ85" s="57" t="str">
        <f t="shared" si="59"/>
        <v/>
      </c>
      <c r="AK85" s="57" t="str">
        <f t="shared" si="60"/>
        <v/>
      </c>
      <c r="AL85" s="57" t="str">
        <f t="shared" si="60"/>
        <v/>
      </c>
      <c r="AM85" s="57" t="str">
        <f t="shared" si="60"/>
        <v/>
      </c>
      <c r="AN85" s="57" t="str">
        <f t="shared" si="60"/>
        <v/>
      </c>
      <c r="AO85" s="57" t="str">
        <f t="shared" si="60"/>
        <v/>
      </c>
      <c r="AP85" s="57" t="str">
        <f t="shared" si="60"/>
        <v/>
      </c>
      <c r="AQ85" s="57" t="str">
        <f t="shared" si="60"/>
        <v/>
      </c>
      <c r="AR85" s="57" t="str">
        <f t="shared" si="60"/>
        <v/>
      </c>
      <c r="AS85" s="57" t="str">
        <f t="shared" si="60"/>
        <v/>
      </c>
      <c r="AT85" s="57" t="str">
        <f t="shared" si="60"/>
        <v/>
      </c>
      <c r="AU85" s="57" t="str">
        <f t="shared" si="61"/>
        <v/>
      </c>
      <c r="AV85" s="57" t="str">
        <f t="shared" si="61"/>
        <v/>
      </c>
      <c r="AW85" s="57" t="str">
        <f t="shared" si="61"/>
        <v/>
      </c>
      <c r="AX85" s="57" t="str">
        <f t="shared" si="61"/>
        <v/>
      </c>
      <c r="AY85" s="57" t="str">
        <f t="shared" si="61"/>
        <v/>
      </c>
      <c r="AZ85" s="57" t="str">
        <f t="shared" si="61"/>
        <v/>
      </c>
      <c r="BA85" s="57" t="str">
        <f t="shared" si="61"/>
        <v/>
      </c>
    </row>
    <row r="86" spans="2:53" x14ac:dyDescent="0.15">
      <c r="B86" s="50">
        <f t="shared" si="43"/>
        <v>9</v>
      </c>
      <c r="C86" s="50">
        <f t="shared" si="44"/>
        <v>18</v>
      </c>
      <c r="D86" s="50" t="str">
        <f t="shared" si="45"/>
        <v>1994_9_18</v>
      </c>
      <c r="E86" s="50" t="str">
        <f t="shared" si="47"/>
        <v>1_18_9</v>
      </c>
      <c r="F86" s="50">
        <f t="shared" si="48"/>
        <v>1</v>
      </c>
      <c r="G86" s="50">
        <f t="shared" si="49"/>
        <v>85</v>
      </c>
      <c r="H86" s="50">
        <f t="shared" si="50"/>
        <v>1085</v>
      </c>
      <c r="I86" s="57">
        <v>1994</v>
      </c>
      <c r="J86" s="57" t="s">
        <v>103</v>
      </c>
      <c r="K86" s="57" t="s">
        <v>251</v>
      </c>
      <c r="L86" s="57" t="str">
        <f t="shared" si="51"/>
        <v>1994_家庭</v>
      </c>
      <c r="M86" s="57" t="str">
        <f t="shared" si="52"/>
        <v>1994_家庭_調理</v>
      </c>
      <c r="N86" s="57">
        <f t="shared" si="46"/>
        <v>1085</v>
      </c>
      <c r="P86" s="57">
        <f t="shared" si="53"/>
        <v>85</v>
      </c>
      <c r="X86" s="59">
        <v>83</v>
      </c>
      <c r="Y86" s="56" t="str">
        <f t="shared" si="54"/>
        <v/>
      </c>
      <c r="Z86" s="57" t="str">
        <f t="shared" si="55"/>
        <v/>
      </c>
      <c r="AA86" s="57" t="str">
        <f t="shared" si="59"/>
        <v/>
      </c>
      <c r="AB86" s="57" t="str">
        <f t="shared" si="59"/>
        <v/>
      </c>
      <c r="AC86" s="57" t="str">
        <f t="shared" si="59"/>
        <v/>
      </c>
      <c r="AD86" s="57" t="str">
        <f t="shared" si="59"/>
        <v/>
      </c>
      <c r="AE86" s="57" t="str">
        <f t="shared" si="59"/>
        <v/>
      </c>
      <c r="AF86" s="57" t="str">
        <f t="shared" si="59"/>
        <v/>
      </c>
      <c r="AG86" s="57" t="str">
        <f t="shared" si="59"/>
        <v/>
      </c>
      <c r="AH86" s="57" t="str">
        <f t="shared" si="59"/>
        <v/>
      </c>
      <c r="AI86" s="57" t="str">
        <f t="shared" si="59"/>
        <v/>
      </c>
      <c r="AJ86" s="57" t="str">
        <f t="shared" si="59"/>
        <v/>
      </c>
      <c r="AK86" s="57" t="str">
        <f t="shared" si="60"/>
        <v/>
      </c>
      <c r="AL86" s="57" t="str">
        <f t="shared" si="60"/>
        <v/>
      </c>
      <c r="AM86" s="57" t="str">
        <f t="shared" si="60"/>
        <v/>
      </c>
      <c r="AN86" s="57" t="str">
        <f t="shared" si="60"/>
        <v/>
      </c>
      <c r="AO86" s="57" t="str">
        <f t="shared" si="60"/>
        <v/>
      </c>
      <c r="AP86" s="57" t="str">
        <f t="shared" si="60"/>
        <v/>
      </c>
      <c r="AQ86" s="57" t="str">
        <f t="shared" si="60"/>
        <v/>
      </c>
      <c r="AR86" s="57" t="str">
        <f t="shared" si="60"/>
        <v/>
      </c>
      <c r="AS86" s="57" t="str">
        <f t="shared" si="60"/>
        <v/>
      </c>
      <c r="AT86" s="57" t="str">
        <f t="shared" si="60"/>
        <v/>
      </c>
      <c r="AU86" s="57" t="str">
        <f t="shared" si="61"/>
        <v/>
      </c>
      <c r="AV86" s="57" t="str">
        <f t="shared" si="61"/>
        <v/>
      </c>
      <c r="AW86" s="57" t="str">
        <f t="shared" si="61"/>
        <v/>
      </c>
      <c r="AX86" s="57" t="str">
        <f t="shared" si="61"/>
        <v/>
      </c>
      <c r="AY86" s="57" t="str">
        <f t="shared" si="61"/>
        <v/>
      </c>
      <c r="AZ86" s="57" t="str">
        <f t="shared" si="61"/>
        <v/>
      </c>
      <c r="BA86" s="57" t="str">
        <f t="shared" si="61"/>
        <v/>
      </c>
    </row>
    <row r="87" spans="2:53" x14ac:dyDescent="0.15">
      <c r="B87" s="50">
        <f t="shared" si="43"/>
        <v>9</v>
      </c>
      <c r="C87" s="50">
        <f t="shared" si="44"/>
        <v>19</v>
      </c>
      <c r="D87" s="50" t="str">
        <f t="shared" si="45"/>
        <v>1994_9_19</v>
      </c>
      <c r="E87" s="50" t="str">
        <f t="shared" si="47"/>
        <v>1_19_9</v>
      </c>
      <c r="F87" s="50">
        <f t="shared" si="48"/>
        <v>1</v>
      </c>
      <c r="G87" s="50">
        <f t="shared" si="49"/>
        <v>86</v>
      </c>
      <c r="H87" s="50">
        <f t="shared" si="50"/>
        <v>1086</v>
      </c>
      <c r="I87" s="57">
        <v>1994</v>
      </c>
      <c r="J87" s="57" t="s">
        <v>103</v>
      </c>
      <c r="K87" s="57" t="s">
        <v>252</v>
      </c>
      <c r="L87" s="57" t="str">
        <f t="shared" si="51"/>
        <v>1994_家庭</v>
      </c>
      <c r="M87" s="57" t="str">
        <f t="shared" si="52"/>
        <v>1994_家庭_栄養</v>
      </c>
      <c r="N87" s="57">
        <f t="shared" si="46"/>
        <v>1086</v>
      </c>
      <c r="P87" s="57">
        <f t="shared" si="53"/>
        <v>86</v>
      </c>
      <c r="X87" s="59">
        <v>84</v>
      </c>
      <c r="Y87" s="56" t="str">
        <f t="shared" si="54"/>
        <v/>
      </c>
      <c r="Z87" s="57" t="str">
        <f t="shared" si="55"/>
        <v/>
      </c>
      <c r="AA87" s="57" t="str">
        <f t="shared" si="59"/>
        <v/>
      </c>
      <c r="AB87" s="57" t="str">
        <f t="shared" si="59"/>
        <v/>
      </c>
      <c r="AC87" s="57" t="str">
        <f t="shared" si="59"/>
        <v/>
      </c>
      <c r="AD87" s="57" t="str">
        <f t="shared" si="59"/>
        <v/>
      </c>
      <c r="AE87" s="57" t="str">
        <f t="shared" si="59"/>
        <v/>
      </c>
      <c r="AF87" s="57" t="str">
        <f t="shared" si="59"/>
        <v/>
      </c>
      <c r="AG87" s="57" t="str">
        <f t="shared" si="59"/>
        <v/>
      </c>
      <c r="AH87" s="57" t="str">
        <f t="shared" si="59"/>
        <v/>
      </c>
      <c r="AI87" s="57" t="str">
        <f t="shared" si="59"/>
        <v/>
      </c>
      <c r="AJ87" s="57" t="str">
        <f t="shared" si="59"/>
        <v/>
      </c>
      <c r="AK87" s="57" t="str">
        <f t="shared" si="60"/>
        <v/>
      </c>
      <c r="AL87" s="57" t="str">
        <f t="shared" si="60"/>
        <v/>
      </c>
      <c r="AM87" s="57" t="str">
        <f t="shared" si="60"/>
        <v/>
      </c>
      <c r="AN87" s="57" t="str">
        <f t="shared" si="60"/>
        <v/>
      </c>
      <c r="AO87" s="57" t="str">
        <f t="shared" si="60"/>
        <v/>
      </c>
      <c r="AP87" s="57" t="str">
        <f t="shared" si="60"/>
        <v/>
      </c>
      <c r="AQ87" s="57" t="str">
        <f t="shared" si="60"/>
        <v/>
      </c>
      <c r="AR87" s="57" t="str">
        <f t="shared" si="60"/>
        <v/>
      </c>
      <c r="AS87" s="57" t="str">
        <f t="shared" si="60"/>
        <v/>
      </c>
      <c r="AT87" s="57" t="str">
        <f t="shared" si="60"/>
        <v/>
      </c>
      <c r="AU87" s="57" t="str">
        <f t="shared" si="61"/>
        <v/>
      </c>
      <c r="AV87" s="57" t="str">
        <f t="shared" si="61"/>
        <v/>
      </c>
      <c r="AW87" s="57" t="str">
        <f t="shared" si="61"/>
        <v/>
      </c>
      <c r="AX87" s="57" t="str">
        <f t="shared" si="61"/>
        <v/>
      </c>
      <c r="AY87" s="57" t="str">
        <f t="shared" si="61"/>
        <v/>
      </c>
      <c r="AZ87" s="57" t="str">
        <f t="shared" si="61"/>
        <v/>
      </c>
      <c r="BA87" s="57" t="str">
        <f t="shared" si="61"/>
        <v/>
      </c>
    </row>
    <row r="88" spans="2:53" x14ac:dyDescent="0.15">
      <c r="B88" s="50">
        <f t="shared" si="43"/>
        <v>9</v>
      </c>
      <c r="C88" s="50">
        <f t="shared" si="44"/>
        <v>20</v>
      </c>
      <c r="D88" s="50" t="str">
        <f t="shared" si="45"/>
        <v>1994_9_20</v>
      </c>
      <c r="E88" s="50" t="str">
        <f t="shared" si="47"/>
        <v>1_20_9</v>
      </c>
      <c r="F88" s="50">
        <f t="shared" si="48"/>
        <v>1</v>
      </c>
      <c r="G88" s="50">
        <f t="shared" si="49"/>
        <v>87</v>
      </c>
      <c r="H88" s="50">
        <f t="shared" si="50"/>
        <v>1087</v>
      </c>
      <c r="I88" s="57">
        <v>1994</v>
      </c>
      <c r="J88" s="57" t="s">
        <v>103</v>
      </c>
      <c r="K88" s="57" t="s">
        <v>253</v>
      </c>
      <c r="L88" s="57" t="str">
        <f t="shared" si="51"/>
        <v>1994_家庭</v>
      </c>
      <c r="M88" s="57" t="str">
        <f t="shared" si="52"/>
        <v>1994_家庭_食品</v>
      </c>
      <c r="N88" s="57">
        <f t="shared" si="46"/>
        <v>1087</v>
      </c>
      <c r="P88" s="57">
        <f t="shared" si="53"/>
        <v>87</v>
      </c>
      <c r="X88" s="59">
        <v>85</v>
      </c>
      <c r="Y88" s="56" t="str">
        <f t="shared" si="54"/>
        <v/>
      </c>
      <c r="Z88" s="57" t="str">
        <f t="shared" si="55"/>
        <v/>
      </c>
      <c r="AA88" s="57" t="str">
        <f t="shared" si="59"/>
        <v/>
      </c>
      <c r="AB88" s="57" t="str">
        <f t="shared" si="59"/>
        <v/>
      </c>
      <c r="AC88" s="57" t="str">
        <f t="shared" si="59"/>
        <v/>
      </c>
      <c r="AD88" s="57" t="str">
        <f t="shared" si="59"/>
        <v/>
      </c>
      <c r="AE88" s="57" t="str">
        <f t="shared" si="59"/>
        <v/>
      </c>
      <c r="AF88" s="57" t="str">
        <f t="shared" si="59"/>
        <v/>
      </c>
      <c r="AG88" s="57" t="str">
        <f t="shared" si="59"/>
        <v/>
      </c>
      <c r="AH88" s="57" t="str">
        <f t="shared" si="59"/>
        <v/>
      </c>
      <c r="AI88" s="57" t="str">
        <f t="shared" si="59"/>
        <v/>
      </c>
      <c r="AJ88" s="57" t="str">
        <f t="shared" si="59"/>
        <v/>
      </c>
      <c r="AK88" s="57" t="str">
        <f t="shared" si="60"/>
        <v/>
      </c>
      <c r="AL88" s="57" t="str">
        <f t="shared" si="60"/>
        <v/>
      </c>
      <c r="AM88" s="57" t="str">
        <f t="shared" si="60"/>
        <v/>
      </c>
      <c r="AN88" s="57" t="str">
        <f t="shared" si="60"/>
        <v/>
      </c>
      <c r="AO88" s="57" t="str">
        <f t="shared" si="60"/>
        <v/>
      </c>
      <c r="AP88" s="57" t="str">
        <f t="shared" si="60"/>
        <v/>
      </c>
      <c r="AQ88" s="57" t="str">
        <f t="shared" si="60"/>
        <v/>
      </c>
      <c r="AR88" s="57" t="str">
        <f t="shared" si="60"/>
        <v/>
      </c>
      <c r="AS88" s="57" t="str">
        <f t="shared" si="60"/>
        <v/>
      </c>
      <c r="AT88" s="57" t="str">
        <f t="shared" si="60"/>
        <v/>
      </c>
      <c r="AU88" s="57" t="str">
        <f t="shared" si="61"/>
        <v/>
      </c>
      <c r="AV88" s="57" t="str">
        <f t="shared" si="61"/>
        <v/>
      </c>
      <c r="AW88" s="57" t="str">
        <f t="shared" si="61"/>
        <v/>
      </c>
      <c r="AX88" s="57" t="str">
        <f t="shared" si="61"/>
        <v/>
      </c>
      <c r="AY88" s="57" t="str">
        <f t="shared" si="61"/>
        <v/>
      </c>
      <c r="AZ88" s="57" t="str">
        <f t="shared" si="61"/>
        <v/>
      </c>
      <c r="BA88" s="57" t="str">
        <f t="shared" si="61"/>
        <v/>
      </c>
    </row>
    <row r="89" spans="2:53" x14ac:dyDescent="0.15">
      <c r="B89" s="50">
        <f t="shared" si="43"/>
        <v>9</v>
      </c>
      <c r="C89" s="50">
        <f t="shared" si="44"/>
        <v>21</v>
      </c>
      <c r="D89" s="50" t="str">
        <f t="shared" si="45"/>
        <v>1994_9_21</v>
      </c>
      <c r="E89" s="50" t="str">
        <f t="shared" si="47"/>
        <v>1_21_9</v>
      </c>
      <c r="F89" s="50">
        <f t="shared" si="48"/>
        <v>1</v>
      </c>
      <c r="G89" s="50">
        <f t="shared" si="49"/>
        <v>88</v>
      </c>
      <c r="H89" s="50">
        <f t="shared" si="50"/>
        <v>1088</v>
      </c>
      <c r="I89" s="57">
        <v>1994</v>
      </c>
      <c r="J89" s="57" t="s">
        <v>103</v>
      </c>
      <c r="K89" s="57" t="s">
        <v>254</v>
      </c>
      <c r="L89" s="57" t="str">
        <f t="shared" si="51"/>
        <v>1994_家庭</v>
      </c>
      <c r="M89" s="57" t="str">
        <f t="shared" si="52"/>
        <v>1994_家庭_食品衛生</v>
      </c>
      <c r="N89" s="57">
        <f t="shared" si="46"/>
        <v>1088</v>
      </c>
      <c r="P89" s="57">
        <f t="shared" si="53"/>
        <v>88</v>
      </c>
      <c r="X89" s="59">
        <v>86</v>
      </c>
      <c r="Y89" s="56" t="str">
        <f t="shared" si="54"/>
        <v/>
      </c>
      <c r="Z89" s="57" t="str">
        <f t="shared" si="55"/>
        <v/>
      </c>
      <c r="AA89" s="57" t="str">
        <f t="shared" si="59"/>
        <v/>
      </c>
      <c r="AB89" s="57" t="str">
        <f t="shared" si="59"/>
        <v/>
      </c>
      <c r="AC89" s="57" t="str">
        <f t="shared" si="59"/>
        <v/>
      </c>
      <c r="AD89" s="57" t="str">
        <f t="shared" si="59"/>
        <v/>
      </c>
      <c r="AE89" s="57" t="str">
        <f t="shared" si="59"/>
        <v/>
      </c>
      <c r="AF89" s="57" t="str">
        <f t="shared" si="59"/>
        <v/>
      </c>
      <c r="AG89" s="57" t="str">
        <f t="shared" si="59"/>
        <v/>
      </c>
      <c r="AH89" s="57" t="str">
        <f t="shared" si="59"/>
        <v/>
      </c>
      <c r="AI89" s="57" t="str">
        <f t="shared" si="59"/>
        <v/>
      </c>
      <c r="AJ89" s="57" t="str">
        <f t="shared" si="59"/>
        <v/>
      </c>
      <c r="AK89" s="57" t="str">
        <f t="shared" si="60"/>
        <v/>
      </c>
      <c r="AL89" s="57" t="str">
        <f t="shared" si="60"/>
        <v/>
      </c>
      <c r="AM89" s="57" t="str">
        <f t="shared" si="60"/>
        <v/>
      </c>
      <c r="AN89" s="57" t="str">
        <f t="shared" si="60"/>
        <v/>
      </c>
      <c r="AO89" s="57" t="str">
        <f t="shared" si="60"/>
        <v/>
      </c>
      <c r="AP89" s="57" t="str">
        <f t="shared" si="60"/>
        <v/>
      </c>
      <c r="AQ89" s="57" t="str">
        <f t="shared" si="60"/>
        <v/>
      </c>
      <c r="AR89" s="57" t="str">
        <f t="shared" si="60"/>
        <v/>
      </c>
      <c r="AS89" s="57" t="str">
        <f t="shared" si="60"/>
        <v/>
      </c>
      <c r="AT89" s="57" t="str">
        <f t="shared" si="60"/>
        <v/>
      </c>
      <c r="AU89" s="57" t="str">
        <f t="shared" si="61"/>
        <v/>
      </c>
      <c r="AV89" s="57" t="str">
        <f t="shared" si="61"/>
        <v/>
      </c>
      <c r="AW89" s="57" t="str">
        <f t="shared" si="61"/>
        <v/>
      </c>
      <c r="AX89" s="57" t="str">
        <f t="shared" si="61"/>
        <v/>
      </c>
      <c r="AY89" s="57" t="str">
        <f t="shared" si="61"/>
        <v/>
      </c>
      <c r="AZ89" s="57" t="str">
        <f t="shared" si="61"/>
        <v/>
      </c>
      <c r="BA89" s="57" t="str">
        <f t="shared" si="61"/>
        <v/>
      </c>
    </row>
    <row r="90" spans="2:53" x14ac:dyDescent="0.15">
      <c r="B90" s="50">
        <f t="shared" si="43"/>
        <v>9</v>
      </c>
      <c r="C90" s="50">
        <f t="shared" si="44"/>
        <v>22</v>
      </c>
      <c r="D90" s="50" t="str">
        <f t="shared" si="45"/>
        <v>1994_9_22</v>
      </c>
      <c r="E90" s="50" t="str">
        <f t="shared" si="47"/>
        <v>1_22_9</v>
      </c>
      <c r="F90" s="50">
        <f t="shared" si="48"/>
        <v>1</v>
      </c>
      <c r="G90" s="50">
        <f t="shared" si="49"/>
        <v>89</v>
      </c>
      <c r="H90" s="50">
        <f t="shared" si="50"/>
        <v>1089</v>
      </c>
      <c r="I90" s="57">
        <v>1994</v>
      </c>
      <c r="J90" s="57" t="s">
        <v>103</v>
      </c>
      <c r="K90" s="57" t="s">
        <v>255</v>
      </c>
      <c r="L90" s="57" t="str">
        <f t="shared" si="51"/>
        <v>1994_家庭</v>
      </c>
      <c r="M90" s="57" t="str">
        <f t="shared" si="52"/>
        <v>1994_家庭_公衆衛生</v>
      </c>
      <c r="N90" s="57">
        <f t="shared" si="46"/>
        <v>1089</v>
      </c>
      <c r="P90" s="57">
        <f t="shared" si="53"/>
        <v>89</v>
      </c>
      <c r="X90" s="59">
        <v>87</v>
      </c>
      <c r="Y90" s="56" t="str">
        <f t="shared" si="54"/>
        <v/>
      </c>
      <c r="Z90" s="57" t="str">
        <f t="shared" si="55"/>
        <v/>
      </c>
      <c r="AA90" s="57" t="str">
        <f t="shared" si="59"/>
        <v/>
      </c>
      <c r="AB90" s="57" t="str">
        <f t="shared" si="59"/>
        <v/>
      </c>
      <c r="AC90" s="57" t="str">
        <f t="shared" si="59"/>
        <v/>
      </c>
      <c r="AD90" s="57" t="str">
        <f t="shared" si="59"/>
        <v/>
      </c>
      <c r="AE90" s="57" t="str">
        <f t="shared" si="59"/>
        <v/>
      </c>
      <c r="AF90" s="57" t="str">
        <f t="shared" si="59"/>
        <v/>
      </c>
      <c r="AG90" s="57" t="str">
        <f t="shared" si="59"/>
        <v/>
      </c>
      <c r="AH90" s="57" t="str">
        <f t="shared" si="59"/>
        <v/>
      </c>
      <c r="AI90" s="57" t="str">
        <f t="shared" si="59"/>
        <v/>
      </c>
      <c r="AJ90" s="57" t="str">
        <f t="shared" si="59"/>
        <v/>
      </c>
      <c r="AK90" s="57" t="str">
        <f t="shared" si="60"/>
        <v/>
      </c>
      <c r="AL90" s="57" t="str">
        <f t="shared" si="60"/>
        <v/>
      </c>
      <c r="AM90" s="57" t="str">
        <f t="shared" si="60"/>
        <v/>
      </c>
      <c r="AN90" s="57" t="str">
        <f t="shared" si="60"/>
        <v/>
      </c>
      <c r="AO90" s="57" t="str">
        <f t="shared" si="60"/>
        <v/>
      </c>
      <c r="AP90" s="57" t="str">
        <f t="shared" si="60"/>
        <v/>
      </c>
      <c r="AQ90" s="57" t="str">
        <f t="shared" si="60"/>
        <v/>
      </c>
      <c r="AR90" s="57" t="str">
        <f t="shared" si="60"/>
        <v/>
      </c>
      <c r="AS90" s="57" t="str">
        <f t="shared" si="60"/>
        <v/>
      </c>
      <c r="AT90" s="57" t="str">
        <f t="shared" si="60"/>
        <v/>
      </c>
      <c r="AU90" s="57" t="str">
        <f t="shared" si="61"/>
        <v/>
      </c>
      <c r="AV90" s="57" t="str">
        <f t="shared" si="61"/>
        <v/>
      </c>
      <c r="AW90" s="57" t="str">
        <f t="shared" si="61"/>
        <v/>
      </c>
      <c r="AX90" s="57" t="str">
        <f t="shared" si="61"/>
        <v/>
      </c>
      <c r="AY90" s="57" t="str">
        <f t="shared" si="61"/>
        <v/>
      </c>
      <c r="AZ90" s="57" t="str">
        <f t="shared" si="61"/>
        <v/>
      </c>
      <c r="BA90" s="57" t="str">
        <f t="shared" si="61"/>
        <v/>
      </c>
    </row>
    <row r="91" spans="2:53" x14ac:dyDescent="0.15">
      <c r="B91" s="50">
        <f t="shared" si="43"/>
        <v>9</v>
      </c>
      <c r="C91" s="50">
        <f t="shared" si="44"/>
        <v>23</v>
      </c>
      <c r="D91" s="50" t="str">
        <f t="shared" si="45"/>
        <v>1994_9_23</v>
      </c>
      <c r="E91" s="50" t="str">
        <f t="shared" si="47"/>
        <v>1_23_9</v>
      </c>
      <c r="F91" s="50">
        <f t="shared" si="48"/>
        <v>1</v>
      </c>
      <c r="G91" s="50">
        <f t="shared" si="49"/>
        <v>90</v>
      </c>
      <c r="H91" s="50">
        <f t="shared" si="50"/>
        <v>1090</v>
      </c>
      <c r="I91" s="57">
        <v>1994</v>
      </c>
      <c r="J91" s="57" t="s">
        <v>103</v>
      </c>
      <c r="K91" s="57" t="s">
        <v>471</v>
      </c>
      <c r="L91" s="57" t="str">
        <f t="shared" si="51"/>
        <v>1994_家庭</v>
      </c>
      <c r="M91" s="57" t="str">
        <f t="shared" si="52"/>
        <v>1994_家庭_保育原理・技術</v>
      </c>
      <c r="N91" s="57">
        <f t="shared" si="46"/>
        <v>1090</v>
      </c>
      <c r="P91" s="57">
        <f t="shared" si="53"/>
        <v>90</v>
      </c>
      <c r="X91" s="59">
        <v>88</v>
      </c>
      <c r="Y91" s="56" t="str">
        <f t="shared" si="54"/>
        <v/>
      </c>
      <c r="Z91" s="57" t="str">
        <f t="shared" si="55"/>
        <v/>
      </c>
      <c r="AA91" s="57" t="str">
        <f t="shared" si="59"/>
        <v/>
      </c>
      <c r="AB91" s="57" t="str">
        <f t="shared" si="59"/>
        <v/>
      </c>
      <c r="AC91" s="57" t="str">
        <f t="shared" si="59"/>
        <v/>
      </c>
      <c r="AD91" s="57" t="str">
        <f t="shared" si="59"/>
        <v/>
      </c>
      <c r="AE91" s="57" t="str">
        <f t="shared" si="59"/>
        <v/>
      </c>
      <c r="AF91" s="57" t="str">
        <f t="shared" si="59"/>
        <v/>
      </c>
      <c r="AG91" s="57" t="str">
        <f t="shared" si="59"/>
        <v/>
      </c>
      <c r="AH91" s="57" t="str">
        <f t="shared" si="59"/>
        <v/>
      </c>
      <c r="AI91" s="57" t="str">
        <f t="shared" si="59"/>
        <v/>
      </c>
      <c r="AJ91" s="57" t="str">
        <f t="shared" si="59"/>
        <v/>
      </c>
      <c r="AK91" s="57" t="str">
        <f t="shared" si="60"/>
        <v/>
      </c>
      <c r="AL91" s="57" t="str">
        <f t="shared" si="60"/>
        <v/>
      </c>
      <c r="AM91" s="57" t="str">
        <f t="shared" si="60"/>
        <v/>
      </c>
      <c r="AN91" s="57" t="str">
        <f t="shared" si="60"/>
        <v/>
      </c>
      <c r="AO91" s="57" t="str">
        <f t="shared" si="60"/>
        <v/>
      </c>
      <c r="AP91" s="57" t="str">
        <f t="shared" si="60"/>
        <v/>
      </c>
      <c r="AQ91" s="57" t="str">
        <f t="shared" si="60"/>
        <v/>
      </c>
      <c r="AR91" s="57" t="str">
        <f t="shared" si="60"/>
        <v/>
      </c>
      <c r="AS91" s="57" t="str">
        <f t="shared" si="60"/>
        <v/>
      </c>
      <c r="AT91" s="57" t="str">
        <f t="shared" si="60"/>
        <v/>
      </c>
      <c r="AU91" s="57" t="str">
        <f t="shared" si="61"/>
        <v/>
      </c>
      <c r="AV91" s="57" t="str">
        <f t="shared" si="61"/>
        <v/>
      </c>
      <c r="AW91" s="57" t="str">
        <f t="shared" si="61"/>
        <v/>
      </c>
      <c r="AX91" s="57" t="str">
        <f t="shared" si="61"/>
        <v/>
      </c>
      <c r="AY91" s="57" t="str">
        <f t="shared" si="61"/>
        <v/>
      </c>
      <c r="AZ91" s="57" t="str">
        <f t="shared" si="61"/>
        <v/>
      </c>
      <c r="BA91" s="57" t="str">
        <f t="shared" si="61"/>
        <v/>
      </c>
    </row>
    <row r="92" spans="2:53" x14ac:dyDescent="0.15">
      <c r="B92" s="50">
        <f t="shared" si="43"/>
        <v>9</v>
      </c>
      <c r="C92" s="50">
        <f t="shared" si="44"/>
        <v>24</v>
      </c>
      <c r="D92" s="50" t="str">
        <f t="shared" si="45"/>
        <v>1994_9_24</v>
      </c>
      <c r="E92" s="50" t="str">
        <f t="shared" si="47"/>
        <v>1_24_9</v>
      </c>
      <c r="F92" s="50">
        <f t="shared" si="48"/>
        <v>1</v>
      </c>
      <c r="G92" s="50">
        <f t="shared" si="49"/>
        <v>91</v>
      </c>
      <c r="H92" s="50">
        <f t="shared" si="50"/>
        <v>1091</v>
      </c>
      <c r="I92" s="57">
        <v>1994</v>
      </c>
      <c r="J92" s="57" t="s">
        <v>103</v>
      </c>
      <c r="K92" s="57" t="s">
        <v>472</v>
      </c>
      <c r="L92" s="57" t="str">
        <f t="shared" si="51"/>
        <v>1994_家庭</v>
      </c>
      <c r="M92" s="57" t="str">
        <f t="shared" si="52"/>
        <v>1994_家庭_小児保健</v>
      </c>
      <c r="N92" s="57">
        <f t="shared" si="46"/>
        <v>1091</v>
      </c>
      <c r="P92" s="57">
        <f t="shared" si="53"/>
        <v>91</v>
      </c>
      <c r="X92" s="59">
        <v>89</v>
      </c>
      <c r="Y92" s="56" t="str">
        <f t="shared" si="54"/>
        <v/>
      </c>
      <c r="Z92" s="57" t="str">
        <f t="shared" si="55"/>
        <v/>
      </c>
      <c r="AA92" s="57" t="str">
        <f t="shared" si="59"/>
        <v/>
      </c>
      <c r="AB92" s="57" t="str">
        <f t="shared" si="59"/>
        <v/>
      </c>
      <c r="AC92" s="57" t="str">
        <f t="shared" si="59"/>
        <v/>
      </c>
      <c r="AD92" s="57" t="str">
        <f t="shared" si="59"/>
        <v/>
      </c>
      <c r="AE92" s="57" t="str">
        <f t="shared" si="59"/>
        <v/>
      </c>
      <c r="AF92" s="57" t="str">
        <f t="shared" si="59"/>
        <v/>
      </c>
      <c r="AG92" s="57" t="str">
        <f t="shared" si="59"/>
        <v/>
      </c>
      <c r="AH92" s="57" t="str">
        <f t="shared" si="59"/>
        <v/>
      </c>
      <c r="AI92" s="57" t="str">
        <f t="shared" si="59"/>
        <v/>
      </c>
      <c r="AJ92" s="57" t="str">
        <f t="shared" si="59"/>
        <v/>
      </c>
      <c r="AK92" s="57" t="str">
        <f t="shared" si="60"/>
        <v/>
      </c>
      <c r="AL92" s="57" t="str">
        <f t="shared" si="60"/>
        <v/>
      </c>
      <c r="AM92" s="57" t="str">
        <f t="shared" si="60"/>
        <v/>
      </c>
      <c r="AN92" s="57" t="str">
        <f t="shared" si="60"/>
        <v/>
      </c>
      <c r="AO92" s="57" t="str">
        <f t="shared" si="60"/>
        <v/>
      </c>
      <c r="AP92" s="57" t="str">
        <f t="shared" si="60"/>
        <v/>
      </c>
      <c r="AQ92" s="57" t="str">
        <f t="shared" si="60"/>
        <v/>
      </c>
      <c r="AR92" s="57" t="str">
        <f t="shared" si="60"/>
        <v/>
      </c>
      <c r="AS92" s="57" t="str">
        <f t="shared" si="60"/>
        <v/>
      </c>
      <c r="AT92" s="57" t="str">
        <f t="shared" si="60"/>
        <v/>
      </c>
      <c r="AU92" s="57" t="str">
        <f t="shared" si="61"/>
        <v/>
      </c>
      <c r="AV92" s="57" t="str">
        <f t="shared" si="61"/>
        <v/>
      </c>
      <c r="AW92" s="57" t="str">
        <f t="shared" si="61"/>
        <v/>
      </c>
      <c r="AX92" s="57" t="str">
        <f t="shared" si="61"/>
        <v/>
      </c>
      <c r="AY92" s="57" t="str">
        <f t="shared" si="61"/>
        <v/>
      </c>
      <c r="AZ92" s="57" t="str">
        <f t="shared" si="61"/>
        <v/>
      </c>
      <c r="BA92" s="57" t="str">
        <f t="shared" si="61"/>
        <v/>
      </c>
    </row>
    <row r="93" spans="2:53" x14ac:dyDescent="0.15">
      <c r="B93" s="50">
        <f t="shared" si="43"/>
        <v>9</v>
      </c>
      <c r="C93" s="50">
        <f t="shared" si="44"/>
        <v>25</v>
      </c>
      <c r="D93" s="50" t="str">
        <f t="shared" si="45"/>
        <v>1994_9_25</v>
      </c>
      <c r="E93" s="50" t="str">
        <f t="shared" si="47"/>
        <v>1_25_9</v>
      </c>
      <c r="F93" s="50">
        <f t="shared" si="48"/>
        <v>1</v>
      </c>
      <c r="G93" s="50">
        <f t="shared" si="49"/>
        <v>92</v>
      </c>
      <c r="H93" s="50">
        <f t="shared" si="50"/>
        <v>1092</v>
      </c>
      <c r="I93" s="57">
        <v>1994</v>
      </c>
      <c r="J93" s="57" t="s">
        <v>103</v>
      </c>
      <c r="K93" s="57" t="s">
        <v>473</v>
      </c>
      <c r="L93" s="57" t="str">
        <f t="shared" si="51"/>
        <v>1994_家庭</v>
      </c>
      <c r="M93" s="57" t="str">
        <f t="shared" si="52"/>
        <v>1994_家庭_児童心理</v>
      </c>
      <c r="N93" s="57">
        <f t="shared" si="46"/>
        <v>1092</v>
      </c>
      <c r="P93" s="57">
        <f t="shared" si="53"/>
        <v>92</v>
      </c>
      <c r="X93" s="59">
        <v>90</v>
      </c>
      <c r="Y93" s="56" t="str">
        <f t="shared" si="54"/>
        <v/>
      </c>
      <c r="Z93" s="57" t="str">
        <f t="shared" si="55"/>
        <v/>
      </c>
      <c r="AA93" s="57" t="str">
        <f t="shared" si="59"/>
        <v/>
      </c>
      <c r="AB93" s="57" t="str">
        <f t="shared" si="59"/>
        <v/>
      </c>
      <c r="AC93" s="57" t="str">
        <f t="shared" si="59"/>
        <v/>
      </c>
      <c r="AD93" s="57" t="str">
        <f t="shared" si="59"/>
        <v/>
      </c>
      <c r="AE93" s="57" t="str">
        <f t="shared" si="59"/>
        <v/>
      </c>
      <c r="AF93" s="57" t="str">
        <f t="shared" si="59"/>
        <v/>
      </c>
      <c r="AG93" s="57" t="str">
        <f t="shared" si="59"/>
        <v/>
      </c>
      <c r="AH93" s="57" t="str">
        <f t="shared" si="59"/>
        <v/>
      </c>
      <c r="AI93" s="57" t="str">
        <f t="shared" si="59"/>
        <v/>
      </c>
      <c r="AJ93" s="57" t="str">
        <f t="shared" si="59"/>
        <v/>
      </c>
      <c r="AK93" s="57" t="str">
        <f t="shared" si="60"/>
        <v/>
      </c>
      <c r="AL93" s="57" t="str">
        <f t="shared" si="60"/>
        <v/>
      </c>
      <c r="AM93" s="57" t="str">
        <f t="shared" si="60"/>
        <v/>
      </c>
      <c r="AN93" s="57" t="str">
        <f t="shared" si="60"/>
        <v/>
      </c>
      <c r="AO93" s="57" t="str">
        <f t="shared" si="60"/>
        <v/>
      </c>
      <c r="AP93" s="57" t="str">
        <f t="shared" si="60"/>
        <v/>
      </c>
      <c r="AQ93" s="57" t="str">
        <f t="shared" si="60"/>
        <v/>
      </c>
      <c r="AR93" s="57" t="str">
        <f t="shared" si="60"/>
        <v/>
      </c>
      <c r="AS93" s="57" t="str">
        <f t="shared" si="60"/>
        <v/>
      </c>
      <c r="AT93" s="57" t="str">
        <f t="shared" si="60"/>
        <v/>
      </c>
      <c r="AU93" s="57" t="str">
        <f t="shared" si="61"/>
        <v/>
      </c>
      <c r="AV93" s="57" t="str">
        <f t="shared" si="61"/>
        <v/>
      </c>
      <c r="AW93" s="57" t="str">
        <f t="shared" si="61"/>
        <v/>
      </c>
      <c r="AX93" s="57" t="str">
        <f t="shared" si="61"/>
        <v/>
      </c>
      <c r="AY93" s="57" t="str">
        <f t="shared" si="61"/>
        <v/>
      </c>
      <c r="AZ93" s="57" t="str">
        <f t="shared" si="61"/>
        <v/>
      </c>
      <c r="BA93" s="57" t="str">
        <f t="shared" si="61"/>
        <v/>
      </c>
    </row>
    <row r="94" spans="2:53" x14ac:dyDescent="0.15">
      <c r="B94" s="50">
        <f t="shared" si="43"/>
        <v>9</v>
      </c>
      <c r="C94" s="50">
        <f t="shared" si="44"/>
        <v>26</v>
      </c>
      <c r="D94" s="50" t="str">
        <f t="shared" si="45"/>
        <v>1994_9_26</v>
      </c>
      <c r="E94" s="50" t="str">
        <f t="shared" si="47"/>
        <v>1_26_9</v>
      </c>
      <c r="F94" s="50">
        <f t="shared" si="48"/>
        <v>1</v>
      </c>
      <c r="G94" s="50">
        <f t="shared" si="49"/>
        <v>93</v>
      </c>
      <c r="H94" s="50">
        <f t="shared" si="50"/>
        <v>1093</v>
      </c>
      <c r="I94" s="57">
        <v>1994</v>
      </c>
      <c r="J94" s="57" t="s">
        <v>103</v>
      </c>
      <c r="K94" s="57" t="s">
        <v>474</v>
      </c>
      <c r="L94" s="57" t="str">
        <f t="shared" si="51"/>
        <v>1994_家庭</v>
      </c>
      <c r="M94" s="57" t="str">
        <f t="shared" si="52"/>
        <v>1994_家庭_児童福祉</v>
      </c>
      <c r="N94" s="57">
        <f t="shared" si="46"/>
        <v>1093</v>
      </c>
      <c r="P94" s="57">
        <f t="shared" si="53"/>
        <v>93</v>
      </c>
    </row>
    <row r="95" spans="2:53" x14ac:dyDescent="0.15">
      <c r="B95" s="50">
        <f t="shared" si="43"/>
        <v>9</v>
      </c>
      <c r="C95" s="50">
        <f t="shared" si="44"/>
        <v>27</v>
      </c>
      <c r="D95" s="50" t="str">
        <f t="shared" si="45"/>
        <v>1994_9_27</v>
      </c>
      <c r="E95" s="50" t="str">
        <f t="shared" si="47"/>
        <v>1_27_9</v>
      </c>
      <c r="F95" s="50">
        <f t="shared" si="48"/>
        <v>1</v>
      </c>
      <c r="G95" s="50">
        <f t="shared" si="49"/>
        <v>94</v>
      </c>
      <c r="H95" s="50">
        <f t="shared" si="50"/>
        <v>1094</v>
      </c>
      <c r="I95" s="57">
        <v>1994</v>
      </c>
      <c r="J95" s="57" t="s">
        <v>103</v>
      </c>
      <c r="K95" s="57" t="s">
        <v>426</v>
      </c>
      <c r="L95" s="57" t="str">
        <f t="shared" si="51"/>
        <v>1994_家庭</v>
      </c>
      <c r="M95" s="57" t="str">
        <f t="shared" si="52"/>
        <v>1994_家庭_その他の科目</v>
      </c>
      <c r="N95" s="57">
        <f t="shared" si="46"/>
        <v>1094</v>
      </c>
      <c r="P95" s="57">
        <f t="shared" si="53"/>
        <v>94</v>
      </c>
    </row>
    <row r="96" spans="2:53" x14ac:dyDescent="0.15">
      <c r="B96" s="50">
        <f t="shared" si="43"/>
        <v>10</v>
      </c>
      <c r="C96" s="50">
        <f t="shared" si="44"/>
        <v>1</v>
      </c>
      <c r="D96" s="50" t="str">
        <f t="shared" si="45"/>
        <v>1994_10_1</v>
      </c>
      <c r="E96" s="50" t="str">
        <f t="shared" si="47"/>
        <v>1_1_10</v>
      </c>
      <c r="F96" s="50">
        <f t="shared" si="48"/>
        <v>1</v>
      </c>
      <c r="G96" s="50">
        <f t="shared" si="49"/>
        <v>95</v>
      </c>
      <c r="H96" s="50">
        <f t="shared" si="50"/>
        <v>1095</v>
      </c>
      <c r="I96" s="57">
        <v>1994</v>
      </c>
      <c r="J96" s="57" t="s">
        <v>113</v>
      </c>
      <c r="K96" s="57" t="s">
        <v>475</v>
      </c>
      <c r="L96" s="57" t="str">
        <f t="shared" si="51"/>
        <v>1994_農業</v>
      </c>
      <c r="M96" s="57" t="str">
        <f t="shared" si="52"/>
        <v>1994_農業_農業基礎</v>
      </c>
      <c r="N96" s="57">
        <f t="shared" si="46"/>
        <v>1095</v>
      </c>
      <c r="P96" s="57">
        <f t="shared" si="53"/>
        <v>95</v>
      </c>
    </row>
    <row r="97" spans="2:52" x14ac:dyDescent="0.15">
      <c r="B97" s="50">
        <f t="shared" si="43"/>
        <v>10</v>
      </c>
      <c r="C97" s="50">
        <f t="shared" si="44"/>
        <v>2</v>
      </c>
      <c r="D97" s="50" t="str">
        <f t="shared" si="45"/>
        <v>1994_10_2</v>
      </c>
      <c r="E97" s="50" t="str">
        <f t="shared" si="47"/>
        <v>1_2_10</v>
      </c>
      <c r="F97" s="50">
        <f t="shared" si="48"/>
        <v>1</v>
      </c>
      <c r="G97" s="50">
        <f t="shared" si="49"/>
        <v>96</v>
      </c>
      <c r="H97" s="50">
        <f t="shared" si="50"/>
        <v>1096</v>
      </c>
      <c r="I97" s="57">
        <v>1994</v>
      </c>
      <c r="J97" s="57" t="s">
        <v>113</v>
      </c>
      <c r="K97" s="57" t="s">
        <v>351</v>
      </c>
      <c r="L97" s="57" t="str">
        <f t="shared" si="51"/>
        <v>1994_農業</v>
      </c>
      <c r="M97" s="57" t="str">
        <f t="shared" si="52"/>
        <v>1994_農業_農業情報処理</v>
      </c>
      <c r="N97" s="57">
        <f t="shared" si="46"/>
        <v>1096</v>
      </c>
      <c r="P97" s="57">
        <f t="shared" si="53"/>
        <v>96</v>
      </c>
    </row>
    <row r="98" spans="2:52" x14ac:dyDescent="0.15">
      <c r="B98" s="50">
        <f t="shared" si="43"/>
        <v>10</v>
      </c>
      <c r="C98" s="50">
        <f t="shared" si="44"/>
        <v>3</v>
      </c>
      <c r="D98" s="50" t="str">
        <f t="shared" si="45"/>
        <v>1994_10_3</v>
      </c>
      <c r="E98" s="50" t="str">
        <f t="shared" si="47"/>
        <v>1_3_10</v>
      </c>
      <c r="F98" s="50">
        <f t="shared" si="48"/>
        <v>1</v>
      </c>
      <c r="G98" s="50">
        <f t="shared" si="49"/>
        <v>97</v>
      </c>
      <c r="H98" s="50">
        <f t="shared" si="50"/>
        <v>1097</v>
      </c>
      <c r="I98" s="57">
        <v>1994</v>
      </c>
      <c r="J98" s="57" t="s">
        <v>113</v>
      </c>
      <c r="K98" s="57" t="s">
        <v>116</v>
      </c>
      <c r="L98" s="57" t="str">
        <f t="shared" si="51"/>
        <v>1994_農業</v>
      </c>
      <c r="M98" s="57" t="str">
        <f t="shared" si="52"/>
        <v>1994_農業_総合実習</v>
      </c>
      <c r="N98" s="57">
        <f t="shared" si="46"/>
        <v>1097</v>
      </c>
      <c r="P98" s="57">
        <f t="shared" si="53"/>
        <v>97</v>
      </c>
    </row>
    <row r="99" spans="2:52" x14ac:dyDescent="0.15">
      <c r="B99" s="50">
        <f t="shared" si="43"/>
        <v>10</v>
      </c>
      <c r="C99" s="50">
        <f t="shared" si="44"/>
        <v>4</v>
      </c>
      <c r="D99" s="50" t="str">
        <f t="shared" si="45"/>
        <v>1994_10_4</v>
      </c>
      <c r="E99" s="50" t="str">
        <f t="shared" si="47"/>
        <v>1_4_10</v>
      </c>
      <c r="F99" s="50">
        <f t="shared" si="48"/>
        <v>1</v>
      </c>
      <c r="G99" s="50">
        <f t="shared" si="49"/>
        <v>98</v>
      </c>
      <c r="H99" s="50">
        <f t="shared" si="50"/>
        <v>1098</v>
      </c>
      <c r="I99" s="57">
        <v>1994</v>
      </c>
      <c r="J99" s="57" t="s">
        <v>113</v>
      </c>
      <c r="K99" s="57" t="s">
        <v>115</v>
      </c>
      <c r="L99" s="57" t="str">
        <f t="shared" si="51"/>
        <v>1994_農業</v>
      </c>
      <c r="M99" s="57" t="str">
        <f t="shared" si="52"/>
        <v>1994_農業_課題研究</v>
      </c>
      <c r="N99" s="57">
        <f t="shared" si="46"/>
        <v>1098</v>
      </c>
      <c r="P99" s="57">
        <f t="shared" si="53"/>
        <v>98</v>
      </c>
    </row>
    <row r="100" spans="2:52" x14ac:dyDescent="0.15">
      <c r="B100" s="50">
        <f t="shared" si="43"/>
        <v>10</v>
      </c>
      <c r="C100" s="50">
        <f t="shared" si="44"/>
        <v>5</v>
      </c>
      <c r="D100" s="50" t="str">
        <f t="shared" si="45"/>
        <v>1994_10_5</v>
      </c>
      <c r="E100" s="50" t="str">
        <f t="shared" si="47"/>
        <v>1_5_10</v>
      </c>
      <c r="F100" s="50">
        <f t="shared" si="48"/>
        <v>1</v>
      </c>
      <c r="G100" s="50">
        <f t="shared" si="49"/>
        <v>99</v>
      </c>
      <c r="H100" s="50">
        <f t="shared" si="50"/>
        <v>1099</v>
      </c>
      <c r="I100" s="57">
        <v>1994</v>
      </c>
      <c r="J100" s="57" t="s">
        <v>113</v>
      </c>
      <c r="K100" s="57" t="s">
        <v>118</v>
      </c>
      <c r="L100" s="57" t="str">
        <f t="shared" si="51"/>
        <v>1994_農業</v>
      </c>
      <c r="M100" s="57" t="str">
        <f t="shared" si="52"/>
        <v>1994_農業_作物</v>
      </c>
      <c r="N100" s="57">
        <f t="shared" si="46"/>
        <v>1099</v>
      </c>
      <c r="P100" s="57">
        <f t="shared" si="53"/>
        <v>99</v>
      </c>
    </row>
    <row r="101" spans="2:52" x14ac:dyDescent="0.15">
      <c r="B101" s="50">
        <f t="shared" si="43"/>
        <v>10</v>
      </c>
      <c r="C101" s="50">
        <f t="shared" si="44"/>
        <v>6</v>
      </c>
      <c r="D101" s="50" t="str">
        <f t="shared" si="45"/>
        <v>1994_10_6</v>
      </c>
      <c r="E101" s="50" t="str">
        <f t="shared" si="47"/>
        <v>1_6_10</v>
      </c>
      <c r="F101" s="50">
        <f t="shared" si="48"/>
        <v>1</v>
      </c>
      <c r="G101" s="50">
        <f t="shared" si="49"/>
        <v>100</v>
      </c>
      <c r="H101" s="50">
        <f t="shared" si="50"/>
        <v>1100</v>
      </c>
      <c r="I101" s="57">
        <v>1994</v>
      </c>
      <c r="J101" s="57" t="s">
        <v>113</v>
      </c>
      <c r="K101" s="57" t="s">
        <v>476</v>
      </c>
      <c r="L101" s="57" t="str">
        <f t="shared" si="51"/>
        <v>1994_農業</v>
      </c>
      <c r="M101" s="57" t="str">
        <f t="shared" si="52"/>
        <v>1994_農業_栽培環境</v>
      </c>
      <c r="N101" s="57">
        <f t="shared" si="46"/>
        <v>1100</v>
      </c>
      <c r="P101" s="57">
        <f t="shared" si="53"/>
        <v>100</v>
      </c>
      <c r="V101" s="59">
        <v>2</v>
      </c>
      <c r="W101" s="59">
        <f>IFERROR(VLOOKUP(V101,$Q:$R,2,0),"")</f>
        <v>2003</v>
      </c>
      <c r="Y101" s="60"/>
      <c r="Z101" s="60">
        <f>IF(W101="","",0)</f>
        <v>0</v>
      </c>
      <c r="AA101" s="60">
        <f t="shared" ref="AA101:AZ101" si="62">IF(Z101="","",IF(Z101+1&lt;=$W103-3-100*($V101-1),Z101+1,""))</f>
        <v>1</v>
      </c>
      <c r="AB101" s="60">
        <f t="shared" si="62"/>
        <v>2</v>
      </c>
      <c r="AC101" s="60">
        <f t="shared" si="62"/>
        <v>3</v>
      </c>
      <c r="AD101" s="60">
        <f t="shared" si="62"/>
        <v>4</v>
      </c>
      <c r="AE101" s="60">
        <f t="shared" si="62"/>
        <v>5</v>
      </c>
      <c r="AF101" s="60">
        <f t="shared" si="62"/>
        <v>6</v>
      </c>
      <c r="AG101" s="60">
        <f t="shared" si="62"/>
        <v>7</v>
      </c>
      <c r="AH101" s="60">
        <f t="shared" si="62"/>
        <v>8</v>
      </c>
      <c r="AI101" s="60">
        <f t="shared" si="62"/>
        <v>9</v>
      </c>
      <c r="AJ101" s="60">
        <f t="shared" si="62"/>
        <v>10</v>
      </c>
      <c r="AK101" s="60">
        <f t="shared" si="62"/>
        <v>11</v>
      </c>
      <c r="AL101" s="60">
        <f t="shared" si="62"/>
        <v>12</v>
      </c>
      <c r="AM101" s="60">
        <f t="shared" si="62"/>
        <v>13</v>
      </c>
      <c r="AN101" s="60">
        <f t="shared" si="62"/>
        <v>14</v>
      </c>
      <c r="AO101" s="60">
        <f t="shared" si="62"/>
        <v>15</v>
      </c>
      <c r="AP101" s="60">
        <f t="shared" si="62"/>
        <v>16</v>
      </c>
      <c r="AQ101" s="60">
        <f t="shared" si="62"/>
        <v>17</v>
      </c>
      <c r="AR101" s="60">
        <f t="shared" si="62"/>
        <v>18</v>
      </c>
      <c r="AS101" s="60">
        <f t="shared" si="62"/>
        <v>19</v>
      </c>
      <c r="AT101" s="60">
        <f t="shared" si="62"/>
        <v>20</v>
      </c>
      <c r="AU101" s="60">
        <f t="shared" si="62"/>
        <v>21</v>
      </c>
      <c r="AV101" s="60">
        <f t="shared" si="62"/>
        <v>22</v>
      </c>
      <c r="AW101" s="60">
        <f t="shared" si="62"/>
        <v>23</v>
      </c>
      <c r="AX101" s="60">
        <f t="shared" si="62"/>
        <v>24</v>
      </c>
      <c r="AY101" s="60">
        <f t="shared" si="62"/>
        <v>25</v>
      </c>
      <c r="AZ101" s="60" t="str">
        <f t="shared" si="62"/>
        <v/>
      </c>
    </row>
    <row r="102" spans="2:52" x14ac:dyDescent="0.15">
      <c r="B102" s="50">
        <f t="shared" si="43"/>
        <v>10</v>
      </c>
      <c r="C102" s="50">
        <f t="shared" si="44"/>
        <v>7</v>
      </c>
      <c r="D102" s="50" t="str">
        <f t="shared" si="45"/>
        <v>1994_10_7</v>
      </c>
      <c r="E102" s="50" t="str">
        <f t="shared" si="47"/>
        <v>1_7_10</v>
      </c>
      <c r="F102" s="50">
        <f t="shared" si="48"/>
        <v>1</v>
      </c>
      <c r="G102" s="50">
        <f t="shared" si="49"/>
        <v>101</v>
      </c>
      <c r="H102" s="50">
        <f t="shared" si="50"/>
        <v>1101</v>
      </c>
      <c r="I102" s="57">
        <v>1994</v>
      </c>
      <c r="J102" s="57" t="s">
        <v>113</v>
      </c>
      <c r="K102" s="57" t="s">
        <v>125</v>
      </c>
      <c r="L102" s="57" t="str">
        <f t="shared" si="51"/>
        <v>1994_農業</v>
      </c>
      <c r="M102" s="57" t="str">
        <f t="shared" si="52"/>
        <v>1994_農業_農業経営</v>
      </c>
      <c r="N102" s="57">
        <f t="shared" si="46"/>
        <v>1101</v>
      </c>
      <c r="P102" s="57">
        <f t="shared" si="53"/>
        <v>101</v>
      </c>
      <c r="W102" s="56">
        <f>100*(V101-1)+4</f>
        <v>104</v>
      </c>
      <c r="Y102" s="61"/>
      <c r="Z102" s="57" t="str">
        <f>IF(Z101="","","tb"&amp;$W101&amp;"_教科")</f>
        <v>tb2003_教科</v>
      </c>
      <c r="AA102" s="57" t="str">
        <f>IF(AA101="","","tb"&amp;$W101&amp;"_"&amp;VLOOKUP(AA101,$X104:$Z193,3,0))</f>
        <v>tb2003_国語</v>
      </c>
      <c r="AB102" s="57" t="str">
        <f>IF(AB101="","","tb"&amp;$W101&amp;"_"&amp;VLOOKUP(AB101,$X104:$Z193,3,0))</f>
        <v>tb2003_地理歴史</v>
      </c>
      <c r="AC102" s="57" t="str">
        <f t="shared" ref="AC102" si="63">IF(AC101="","","tb"&amp;$W101&amp;"_"&amp;VLOOKUP(AC101,$X104:$Z193,3,0))</f>
        <v>tb2003_公民</v>
      </c>
      <c r="AD102" s="57" t="str">
        <f t="shared" ref="AD102" si="64">IF(AD101="","","tb"&amp;$W101&amp;"_"&amp;VLOOKUP(AD101,$X104:$Z193,3,0))</f>
        <v>tb2003_数学</v>
      </c>
      <c r="AE102" s="57" t="str">
        <f t="shared" ref="AE102" si="65">IF(AE101="","","tb"&amp;$W101&amp;"_"&amp;VLOOKUP(AE101,$X104:$Z193,3,0))</f>
        <v>tb2003_理科</v>
      </c>
      <c r="AF102" s="57" t="str">
        <f t="shared" ref="AF102" si="66">IF(AF101="","","tb"&amp;$W101&amp;"_"&amp;VLOOKUP(AF101,$X104:$Z193,3,0))</f>
        <v>tb2003_保健体育</v>
      </c>
      <c r="AG102" s="57" t="str">
        <f t="shared" ref="AG102" si="67">IF(AG101="","","tb"&amp;$W101&amp;"_"&amp;VLOOKUP(AG101,$X104:$Z193,3,0))</f>
        <v>tb2003_芸術</v>
      </c>
      <c r="AH102" s="57" t="str">
        <f t="shared" ref="AH102" si="68">IF(AH101="","","tb"&amp;$W101&amp;"_"&amp;VLOOKUP(AH101,$X104:$Z193,3,0))</f>
        <v>tb2003_外国語</v>
      </c>
      <c r="AI102" s="57" t="str">
        <f t="shared" ref="AI102" si="69">IF(AI101="","","tb"&amp;$W101&amp;"_"&amp;VLOOKUP(AI101,$X104:$Z193,3,0))</f>
        <v>tb2003_家庭</v>
      </c>
      <c r="AJ102" s="57" t="str">
        <f t="shared" ref="AJ102" si="70">IF(AJ101="","","tb"&amp;$W101&amp;"_"&amp;VLOOKUP(AJ101,$X104:$Z193,3,0))</f>
        <v>tb2003_情報</v>
      </c>
      <c r="AK102" s="57" t="str">
        <f t="shared" ref="AK102" si="71">IF(AK101="","","tb"&amp;$W101&amp;"_"&amp;VLOOKUP(AK101,$X104:$Z193,3,0))</f>
        <v>tb2003_教科なし</v>
      </c>
      <c r="AL102" s="57" t="str">
        <f t="shared" ref="AL102" si="72">IF(AL101="","","tb"&amp;$W101&amp;"_"&amp;VLOOKUP(AL101,$X104:$Z193,3,0))</f>
        <v>tb2003_学校設定教科</v>
      </c>
      <c r="AM102" s="57" t="str">
        <f t="shared" ref="AM102" si="73">IF(AM101="","","tb"&amp;$W101&amp;"_"&amp;VLOOKUP(AM101,$X104:$Z193,3,0))</f>
        <v>tb2003_農業</v>
      </c>
      <c r="AN102" s="57" t="str">
        <f t="shared" ref="AN102" si="74">IF(AN101="","","tb"&amp;$W101&amp;"_"&amp;VLOOKUP(AN101,$X104:$Z193,3,0))</f>
        <v>tb2003_工業</v>
      </c>
      <c r="AO102" s="57" t="str">
        <f t="shared" ref="AO102" si="75">IF(AO101="","","tb"&amp;$W101&amp;"_"&amp;VLOOKUP(AO101,$X104:$Z193,3,0))</f>
        <v>tb2003_商業</v>
      </c>
      <c r="AP102" s="57" t="str">
        <f t="shared" ref="AP102" si="76">IF(AP101="","","tb"&amp;$W101&amp;"_"&amp;VLOOKUP(AP101,$X104:$Z193,3,0))</f>
        <v>tb2003_水産</v>
      </c>
      <c r="AQ102" s="57" t="str">
        <f t="shared" ref="AQ102" si="77">IF(AQ101="","","tb"&amp;$W101&amp;"_"&amp;VLOOKUP(AQ101,$X104:$Z193,3,0))</f>
        <v>tb2003_専・家庭</v>
      </c>
      <c r="AR102" s="57" t="str">
        <f t="shared" ref="AR102" si="78">IF(AR101="","","tb"&amp;$W101&amp;"_"&amp;VLOOKUP(AR101,$X104:$Z193,3,0))</f>
        <v>tb2003_看護</v>
      </c>
      <c r="AS102" s="57" t="str">
        <f t="shared" ref="AS102" si="79">IF(AS101="","","tb"&amp;$W101&amp;"_"&amp;VLOOKUP(AS101,$X104:$Z193,3,0))</f>
        <v>tb2003_専・情報</v>
      </c>
      <c r="AT102" s="57" t="str">
        <f t="shared" ref="AT102" si="80">IF(AT101="","","tb"&amp;$W101&amp;"_"&amp;VLOOKUP(AT101,$X104:$Z193,3,0))</f>
        <v>tb2003_福祉</v>
      </c>
      <c r="AU102" s="57" t="str">
        <f t="shared" ref="AU102" si="81">IF(AU101="","","tb"&amp;$W101&amp;"_"&amp;VLOOKUP(AU101,$X104:$Z193,3,0))</f>
        <v>tb2003_理数</v>
      </c>
      <c r="AV102" s="57" t="str">
        <f t="shared" ref="AV102" si="82">IF(AV101="","","tb"&amp;$W101&amp;"_"&amp;VLOOKUP(AV101,$X104:$Z193,3,0))</f>
        <v>tb2003_体育</v>
      </c>
      <c r="AW102" s="57" t="str">
        <f t="shared" ref="AW102" si="83">IF(AW101="","","tb"&amp;$W101&amp;"_"&amp;VLOOKUP(AW101,$X104:$Z193,3,0))</f>
        <v>tb2003_音楽</v>
      </c>
      <c r="AX102" s="57" t="str">
        <f t="shared" ref="AX102" si="84">IF(AX101="","","tb"&amp;$W101&amp;"_"&amp;VLOOKUP(AX101,$X104:$Z193,3,0))</f>
        <v>tb2003_美術</v>
      </c>
      <c r="AY102" s="57" t="str">
        <f t="shared" ref="AY102" si="85">IF(AY101="","","tb"&amp;$W101&amp;"_"&amp;VLOOKUP(AY101,$X104:$Z193,3,0))</f>
        <v>tb2003_英語</v>
      </c>
      <c r="AZ102" s="57" t="str">
        <f t="shared" ref="AZ102" si="86">IF(AZ101="","","tb"&amp;$W101&amp;"_"&amp;VLOOKUP(AZ101,$X104:$Z193,3,0))</f>
        <v/>
      </c>
    </row>
    <row r="103" spans="2:52" x14ac:dyDescent="0.15">
      <c r="B103" s="50">
        <f t="shared" si="43"/>
        <v>10</v>
      </c>
      <c r="C103" s="50">
        <f t="shared" si="44"/>
        <v>8</v>
      </c>
      <c r="D103" s="50" t="str">
        <f t="shared" si="45"/>
        <v>1994_10_8</v>
      </c>
      <c r="E103" s="50" t="str">
        <f t="shared" si="47"/>
        <v>1_8_10</v>
      </c>
      <c r="F103" s="50">
        <f t="shared" si="48"/>
        <v>1</v>
      </c>
      <c r="G103" s="50">
        <f t="shared" si="49"/>
        <v>102</v>
      </c>
      <c r="H103" s="50">
        <f t="shared" si="50"/>
        <v>1102</v>
      </c>
      <c r="I103" s="57">
        <v>1994</v>
      </c>
      <c r="J103" s="57" t="s">
        <v>113</v>
      </c>
      <c r="K103" s="57" t="s">
        <v>119</v>
      </c>
      <c r="L103" s="57" t="str">
        <f t="shared" si="51"/>
        <v>1994_農業</v>
      </c>
      <c r="M103" s="57" t="str">
        <f t="shared" si="52"/>
        <v>1994_農業_野菜</v>
      </c>
      <c r="N103" s="57">
        <f t="shared" si="46"/>
        <v>1102</v>
      </c>
      <c r="P103" s="57">
        <f t="shared" si="53"/>
        <v>102</v>
      </c>
      <c r="W103" s="56">
        <f>IFERROR(VLOOKUP(V101,$Q:$U,5,0)+W102-1,0)</f>
        <v>128</v>
      </c>
      <c r="Z103" s="57" t="str">
        <f>IF(Z101="","","=教育課程!R"&amp;$W102&amp;"C"&amp;COLUMN()&amp;":R"&amp;$W103&amp;"C"&amp;COLUMN())</f>
        <v>=教育課程!R104C26:R128C26</v>
      </c>
      <c r="AA103" s="57" t="str">
        <f t="shared" ref="AA103:AZ103" si="87">IF(AA101="","","=教育課程!R"&amp;$W102&amp;"C"&amp;COLUMN()&amp;":R"&amp;VLOOKUP(AA101,$X104:$Z193,2,0)+$W102-1&amp;"C"&amp;COLUMN())</f>
        <v>=教育課程!R104C27:R110C27</v>
      </c>
      <c r="AB103" s="57" t="str">
        <f t="shared" si="87"/>
        <v>=教育課程!R104C28:R110C28</v>
      </c>
      <c r="AC103" s="57" t="str">
        <f t="shared" si="87"/>
        <v>=教育課程!R104C29:R107C29</v>
      </c>
      <c r="AD103" s="57" t="str">
        <f t="shared" si="87"/>
        <v>=教育課程!R104C30:R111C30</v>
      </c>
      <c r="AE103" s="57" t="str">
        <f t="shared" si="87"/>
        <v>=教育課程!R104C31:R115C31</v>
      </c>
      <c r="AF103" s="57" t="str">
        <f t="shared" si="87"/>
        <v>=教育課程!R104C32:R106C32</v>
      </c>
      <c r="AG103" s="57" t="str">
        <f t="shared" si="87"/>
        <v>=教育課程!R104C33:R116C33</v>
      </c>
      <c r="AH103" s="57" t="str">
        <f t="shared" si="87"/>
        <v>=教育課程!R104C34:R110C34</v>
      </c>
      <c r="AI103" s="57" t="str">
        <f t="shared" si="87"/>
        <v>=教育課程!R104C35:R107C35</v>
      </c>
      <c r="AJ103" s="57" t="str">
        <f t="shared" si="87"/>
        <v>=教育課程!R104C36:R107C36</v>
      </c>
      <c r="AK103" s="57" t="str">
        <f t="shared" si="87"/>
        <v>=教育課程!R104C37:R105C37</v>
      </c>
      <c r="AL103" s="57" t="str">
        <f t="shared" si="87"/>
        <v>=教育課程!R104C38:R104C38</v>
      </c>
      <c r="AM103" s="57" t="str">
        <f t="shared" si="87"/>
        <v>=教育課程!R104C39:R133C39</v>
      </c>
      <c r="AN103" s="57" t="str">
        <f t="shared" si="87"/>
        <v>=教育課程!R104C40:R164C40</v>
      </c>
      <c r="AO103" s="57" t="str">
        <f t="shared" si="87"/>
        <v>=教育課程!R104C41:R121C41</v>
      </c>
      <c r="AP103" s="57" t="str">
        <f t="shared" si="87"/>
        <v>=教育課程!R104C42:R124C42</v>
      </c>
      <c r="AQ103" s="57" t="str">
        <f t="shared" si="87"/>
        <v>=教育課程!R104C43:R123C43</v>
      </c>
      <c r="AR103" s="57" t="str">
        <f t="shared" si="87"/>
        <v>=教育課程!R104C44:R110C44</v>
      </c>
      <c r="AS103" s="57" t="str">
        <f t="shared" si="87"/>
        <v>=教育課程!R104C45:R115C45</v>
      </c>
      <c r="AT103" s="57" t="str">
        <f t="shared" si="87"/>
        <v>=教育課程!R104C46:R111C46</v>
      </c>
      <c r="AU103" s="57" t="str">
        <f t="shared" si="87"/>
        <v>=教育課程!R104C47:R111C47</v>
      </c>
      <c r="AV103" s="57" t="str">
        <f t="shared" si="87"/>
        <v>=教育課程!R104C48:R111C48</v>
      </c>
      <c r="AW103" s="57" t="str">
        <f t="shared" si="87"/>
        <v>=教育課程!R104C49:R111C49</v>
      </c>
      <c r="AX103" s="57" t="str">
        <f t="shared" si="87"/>
        <v>=教育課程!R104C50:R116C50</v>
      </c>
      <c r="AY103" s="57" t="str">
        <f t="shared" si="87"/>
        <v>=教育課程!R104C51:R111C51</v>
      </c>
      <c r="AZ103" s="57" t="str">
        <f t="shared" si="87"/>
        <v/>
      </c>
    </row>
    <row r="104" spans="2:52" x14ac:dyDescent="0.15">
      <c r="B104" s="50">
        <f t="shared" si="43"/>
        <v>10</v>
      </c>
      <c r="C104" s="50">
        <f t="shared" si="44"/>
        <v>9</v>
      </c>
      <c r="D104" s="50" t="str">
        <f t="shared" si="45"/>
        <v>1994_10_9</v>
      </c>
      <c r="E104" s="50" t="str">
        <f t="shared" si="47"/>
        <v>1_9_10</v>
      </c>
      <c r="F104" s="50">
        <f t="shared" si="48"/>
        <v>1</v>
      </c>
      <c r="G104" s="50">
        <f t="shared" si="49"/>
        <v>103</v>
      </c>
      <c r="H104" s="50">
        <f t="shared" si="50"/>
        <v>1103</v>
      </c>
      <c r="I104" s="57">
        <v>1994</v>
      </c>
      <c r="J104" s="57" t="s">
        <v>113</v>
      </c>
      <c r="K104" s="57" t="s">
        <v>120</v>
      </c>
      <c r="L104" s="57" t="str">
        <f t="shared" si="51"/>
        <v>1994_農業</v>
      </c>
      <c r="M104" s="57" t="str">
        <f t="shared" si="52"/>
        <v>1994_農業_果樹</v>
      </c>
      <c r="N104" s="57">
        <f t="shared" si="46"/>
        <v>1103</v>
      </c>
      <c r="P104" s="57">
        <f t="shared" si="53"/>
        <v>103</v>
      </c>
      <c r="X104" s="59">
        <v>1</v>
      </c>
      <c r="Y104" s="56">
        <f>IF($Z104="","",COUNTIF($L:$L,W$101&amp;"_"&amp;$Z104))</f>
        <v>7</v>
      </c>
      <c r="Z104" s="57" t="str">
        <f>IFERROR(VLOOKUP($W$101&amp;"_"&amp;$X104&amp;"_1",$D:$J,7,0),"")</f>
        <v>国語</v>
      </c>
      <c r="AA104" s="57" t="str">
        <f>IFERROR(VLOOKUP($W$101&amp;"_"&amp;AA$101&amp;"_"&amp;$X104,$D:$K,8,0),"")</f>
        <v>国語表現Ⅰ</v>
      </c>
      <c r="AB104" s="57" t="str">
        <f t="shared" ref="AB104:AY114" si="88">IFERROR(VLOOKUP($W$101&amp;"_"&amp;AB$101&amp;"_"&amp;$X104,$D:$K,8,0),"")</f>
        <v>世界史Ａ</v>
      </c>
      <c r="AC104" s="57" t="str">
        <f t="shared" si="88"/>
        <v>現代社会</v>
      </c>
      <c r="AD104" s="57" t="str">
        <f t="shared" si="88"/>
        <v>数学基礎</v>
      </c>
      <c r="AE104" s="57" t="str">
        <f t="shared" si="88"/>
        <v>理科基礎</v>
      </c>
      <c r="AF104" s="57" t="str">
        <f t="shared" si="88"/>
        <v>体育</v>
      </c>
      <c r="AG104" s="57" t="str">
        <f t="shared" si="88"/>
        <v>音楽Ⅰ</v>
      </c>
      <c r="AH104" s="57" t="str">
        <f t="shared" si="88"/>
        <v>オーラル・コミュニケーションⅠ</v>
      </c>
      <c r="AI104" s="57" t="str">
        <f t="shared" si="88"/>
        <v>家庭基礎</v>
      </c>
      <c r="AJ104" s="57" t="str">
        <f t="shared" si="88"/>
        <v>情報Ａ</v>
      </c>
      <c r="AK104" s="57" t="str">
        <f t="shared" si="88"/>
        <v>総合的な学習の時間</v>
      </c>
      <c r="AL104" s="57" t="str">
        <f t="shared" si="88"/>
        <v>学校設定科目</v>
      </c>
      <c r="AM104" s="57" t="str">
        <f t="shared" si="88"/>
        <v>農業科学基礎</v>
      </c>
      <c r="AN104" s="57" t="str">
        <f t="shared" si="88"/>
        <v>工業技術基礎</v>
      </c>
      <c r="AO104" s="57" t="str">
        <f t="shared" si="88"/>
        <v>ビジネス基礎</v>
      </c>
      <c r="AP104" s="57" t="str">
        <f t="shared" si="88"/>
        <v>水産基礎</v>
      </c>
      <c r="AQ104" s="57" t="str">
        <f t="shared" si="88"/>
        <v>生活産業基礎</v>
      </c>
      <c r="AR104" s="57" t="str">
        <f t="shared" si="88"/>
        <v>基礎看護</v>
      </c>
      <c r="AS104" s="57" t="str">
        <f t="shared" si="88"/>
        <v>情報産業と社会</v>
      </c>
      <c r="AT104" s="57" t="str">
        <f t="shared" si="88"/>
        <v>社会福祉基礎</v>
      </c>
      <c r="AU104" s="57" t="str">
        <f t="shared" si="88"/>
        <v>理数数学Ⅰ</v>
      </c>
      <c r="AV104" s="57" t="str">
        <f t="shared" si="88"/>
        <v>体育理論</v>
      </c>
      <c r="AW104" s="57" t="str">
        <f t="shared" si="88"/>
        <v>音楽理論</v>
      </c>
      <c r="AX104" s="57" t="str">
        <f t="shared" si="88"/>
        <v>美術概論</v>
      </c>
      <c r="AY104" s="57" t="str">
        <f t="shared" si="88"/>
        <v>総合英語</v>
      </c>
      <c r="AZ104" s="57" t="str">
        <f t="shared" ref="AZ104:AZ119" si="89">IFERROR(VLOOKUP($W$101&amp;"_"&amp;AZ$1&amp;"_"&amp;$X104,$D:$K,8,0),"")</f>
        <v/>
      </c>
    </row>
    <row r="105" spans="2:52" x14ac:dyDescent="0.15">
      <c r="B105" s="50">
        <f t="shared" si="43"/>
        <v>10</v>
      </c>
      <c r="C105" s="50">
        <f t="shared" si="44"/>
        <v>10</v>
      </c>
      <c r="D105" s="50" t="str">
        <f t="shared" si="45"/>
        <v>1994_10_10</v>
      </c>
      <c r="E105" s="50" t="str">
        <f t="shared" si="47"/>
        <v>1_10_10</v>
      </c>
      <c r="F105" s="50">
        <f t="shared" si="48"/>
        <v>1</v>
      </c>
      <c r="G105" s="50">
        <f t="shared" si="49"/>
        <v>104</v>
      </c>
      <c r="H105" s="50">
        <f t="shared" si="50"/>
        <v>1104</v>
      </c>
      <c r="I105" s="57">
        <v>1994</v>
      </c>
      <c r="J105" s="57" t="s">
        <v>113</v>
      </c>
      <c r="K105" s="57" t="s">
        <v>121</v>
      </c>
      <c r="L105" s="57" t="str">
        <f t="shared" si="51"/>
        <v>1994_農業</v>
      </c>
      <c r="M105" s="57" t="str">
        <f t="shared" si="52"/>
        <v>1994_農業_草花</v>
      </c>
      <c r="N105" s="57">
        <f t="shared" si="46"/>
        <v>1104</v>
      </c>
      <c r="P105" s="57">
        <f t="shared" si="53"/>
        <v>104</v>
      </c>
      <c r="X105" s="59">
        <v>2</v>
      </c>
      <c r="Y105" s="56">
        <f t="shared" ref="Y105:Y168" si="90">IF($Z105="","",COUNTIF($L:$L,W$101&amp;"_"&amp;$Z105))</f>
        <v>7</v>
      </c>
      <c r="Z105" s="57" t="str">
        <f t="shared" ref="Z105:Z168" si="91">IFERROR(VLOOKUP($W$101&amp;"_"&amp;$X105&amp;"_1",$D:$J,7,0),"")</f>
        <v>地理歴史</v>
      </c>
      <c r="AA105" s="57" t="str">
        <f t="shared" ref="AA105:AP130" si="92">IFERROR(VLOOKUP($W$101&amp;"_"&amp;AA$101&amp;"_"&amp;$X105,$D:$K,8,0),"")</f>
        <v>国語表現Ⅱ</v>
      </c>
      <c r="AB105" s="57" t="str">
        <f t="shared" si="88"/>
        <v>世界史Ｂ</v>
      </c>
      <c r="AC105" s="57" t="str">
        <f t="shared" si="88"/>
        <v>倫理</v>
      </c>
      <c r="AD105" s="57" t="str">
        <f t="shared" si="88"/>
        <v>数学Ⅰ</v>
      </c>
      <c r="AE105" s="57" t="str">
        <f t="shared" si="88"/>
        <v>理科総合Ａ</v>
      </c>
      <c r="AF105" s="57" t="str">
        <f t="shared" si="88"/>
        <v>保健</v>
      </c>
      <c r="AG105" s="57" t="str">
        <f t="shared" si="88"/>
        <v>音楽Ⅱ</v>
      </c>
      <c r="AH105" s="57" t="str">
        <f t="shared" si="88"/>
        <v>オーラル・コミュニケーションⅡ</v>
      </c>
      <c r="AI105" s="57" t="str">
        <f t="shared" si="88"/>
        <v>家庭総合</v>
      </c>
      <c r="AJ105" s="57" t="str">
        <f t="shared" si="88"/>
        <v>情報Ｂ</v>
      </c>
      <c r="AK105" s="57" t="str">
        <f t="shared" si="88"/>
        <v>留学</v>
      </c>
      <c r="AL105" s="57" t="str">
        <f t="shared" si="88"/>
        <v/>
      </c>
      <c r="AM105" s="57" t="str">
        <f t="shared" si="88"/>
        <v>環境科学基礎</v>
      </c>
      <c r="AN105" s="57" t="str">
        <f t="shared" si="88"/>
        <v>課題研究</v>
      </c>
      <c r="AO105" s="57" t="str">
        <f t="shared" si="88"/>
        <v>課題研究</v>
      </c>
      <c r="AP105" s="57" t="str">
        <f t="shared" si="88"/>
        <v>課題研究</v>
      </c>
      <c r="AQ105" s="57" t="str">
        <f t="shared" si="88"/>
        <v>課題研究</v>
      </c>
      <c r="AR105" s="57" t="str">
        <f t="shared" si="88"/>
        <v>看護基礎医学</v>
      </c>
      <c r="AS105" s="57" t="str">
        <f t="shared" si="88"/>
        <v>課題研究</v>
      </c>
      <c r="AT105" s="57" t="str">
        <f t="shared" si="88"/>
        <v>社会福祉制度</v>
      </c>
      <c r="AU105" s="57" t="str">
        <f t="shared" si="88"/>
        <v>理数数学Ⅱ</v>
      </c>
      <c r="AV105" s="57" t="str">
        <f t="shared" si="88"/>
        <v>体つくり運動</v>
      </c>
      <c r="AW105" s="57" t="str">
        <f t="shared" si="88"/>
        <v>音楽史</v>
      </c>
      <c r="AX105" s="57" t="str">
        <f t="shared" si="88"/>
        <v>美術史</v>
      </c>
      <c r="AY105" s="57" t="str">
        <f t="shared" si="88"/>
        <v>英語理解</v>
      </c>
      <c r="AZ105" s="57" t="str">
        <f t="shared" si="89"/>
        <v/>
      </c>
    </row>
    <row r="106" spans="2:52" x14ac:dyDescent="0.15">
      <c r="B106" s="50">
        <f t="shared" si="43"/>
        <v>10</v>
      </c>
      <c r="C106" s="50">
        <f t="shared" si="44"/>
        <v>11</v>
      </c>
      <c r="D106" s="50" t="str">
        <f t="shared" si="45"/>
        <v>1994_10_11</v>
      </c>
      <c r="E106" s="50" t="str">
        <f t="shared" si="47"/>
        <v>1_11_10</v>
      </c>
      <c r="F106" s="50">
        <f t="shared" si="48"/>
        <v>1</v>
      </c>
      <c r="G106" s="50">
        <f t="shared" si="49"/>
        <v>105</v>
      </c>
      <c r="H106" s="50">
        <f t="shared" si="50"/>
        <v>1105</v>
      </c>
      <c r="I106" s="57">
        <v>1994</v>
      </c>
      <c r="J106" s="57" t="s">
        <v>113</v>
      </c>
      <c r="K106" s="57" t="s">
        <v>122</v>
      </c>
      <c r="L106" s="57" t="str">
        <f t="shared" si="51"/>
        <v>1994_農業</v>
      </c>
      <c r="M106" s="57" t="str">
        <f t="shared" si="52"/>
        <v>1994_農業_畜産</v>
      </c>
      <c r="N106" s="57">
        <f t="shared" si="46"/>
        <v>1105</v>
      </c>
      <c r="P106" s="57">
        <f t="shared" si="53"/>
        <v>105</v>
      </c>
      <c r="X106" s="59">
        <v>3</v>
      </c>
      <c r="Y106" s="56">
        <f t="shared" si="90"/>
        <v>4</v>
      </c>
      <c r="Z106" s="57" t="str">
        <f t="shared" si="91"/>
        <v>公民</v>
      </c>
      <c r="AA106" s="57" t="str">
        <f t="shared" si="92"/>
        <v>国語総合</v>
      </c>
      <c r="AB106" s="57" t="str">
        <f t="shared" si="88"/>
        <v>日本史Ａ</v>
      </c>
      <c r="AC106" s="57" t="str">
        <f t="shared" si="88"/>
        <v>政治・経済</v>
      </c>
      <c r="AD106" s="57" t="str">
        <f t="shared" si="88"/>
        <v>数学Ⅱ</v>
      </c>
      <c r="AE106" s="57" t="str">
        <f t="shared" si="88"/>
        <v>理科総合Ｂ</v>
      </c>
      <c r="AF106" s="57" t="str">
        <f t="shared" si="88"/>
        <v>学校設定科目</v>
      </c>
      <c r="AG106" s="57" t="str">
        <f t="shared" si="88"/>
        <v>音楽Ⅲ</v>
      </c>
      <c r="AH106" s="57" t="str">
        <f t="shared" si="88"/>
        <v>英語Ⅰ</v>
      </c>
      <c r="AI106" s="57" t="str">
        <f t="shared" si="88"/>
        <v>生活技術</v>
      </c>
      <c r="AJ106" s="57" t="str">
        <f t="shared" si="88"/>
        <v>情報Ｃ</v>
      </c>
      <c r="AK106" s="57" t="str">
        <f t="shared" si="88"/>
        <v/>
      </c>
      <c r="AL106" s="57" t="str">
        <f t="shared" si="88"/>
        <v/>
      </c>
      <c r="AM106" s="57" t="str">
        <f t="shared" si="88"/>
        <v>課題研究</v>
      </c>
      <c r="AN106" s="57" t="str">
        <f t="shared" si="88"/>
        <v>実習</v>
      </c>
      <c r="AO106" s="57" t="str">
        <f t="shared" si="88"/>
        <v>総合実践</v>
      </c>
      <c r="AP106" s="57" t="str">
        <f t="shared" si="88"/>
        <v>総合実習</v>
      </c>
      <c r="AQ106" s="57" t="str">
        <f t="shared" si="88"/>
        <v>家庭情報処理</v>
      </c>
      <c r="AR106" s="57" t="str">
        <f t="shared" si="88"/>
        <v>成人・老人看護</v>
      </c>
      <c r="AS106" s="57" t="str">
        <f t="shared" si="88"/>
        <v>情報実習</v>
      </c>
      <c r="AT106" s="57" t="str">
        <f t="shared" si="88"/>
        <v>社会福祉援助技術</v>
      </c>
      <c r="AU106" s="57" t="str">
        <f t="shared" si="88"/>
        <v>理数数学探究</v>
      </c>
      <c r="AV106" s="57" t="str">
        <f t="shared" si="88"/>
        <v>スポーツⅠ</v>
      </c>
      <c r="AW106" s="57" t="str">
        <f t="shared" si="88"/>
        <v>演奏法</v>
      </c>
      <c r="AX106" s="57" t="str">
        <f t="shared" si="88"/>
        <v>素描</v>
      </c>
      <c r="AY106" s="57" t="str">
        <f t="shared" si="88"/>
        <v>英語表現</v>
      </c>
      <c r="AZ106" s="57" t="str">
        <f t="shared" si="89"/>
        <v/>
      </c>
    </row>
    <row r="107" spans="2:52" x14ac:dyDescent="0.15">
      <c r="B107" s="50">
        <f t="shared" si="43"/>
        <v>10</v>
      </c>
      <c r="C107" s="50">
        <f t="shared" si="44"/>
        <v>12</v>
      </c>
      <c r="D107" s="50" t="str">
        <f t="shared" si="45"/>
        <v>1994_10_12</v>
      </c>
      <c r="E107" s="50" t="str">
        <f t="shared" si="47"/>
        <v>1_12_10</v>
      </c>
      <c r="F107" s="50">
        <f t="shared" si="48"/>
        <v>1</v>
      </c>
      <c r="G107" s="50">
        <f t="shared" si="49"/>
        <v>106</v>
      </c>
      <c r="H107" s="50">
        <f t="shared" si="50"/>
        <v>1106</v>
      </c>
      <c r="I107" s="57">
        <v>1994</v>
      </c>
      <c r="J107" s="57" t="s">
        <v>113</v>
      </c>
      <c r="K107" s="57" t="s">
        <v>477</v>
      </c>
      <c r="L107" s="57" t="str">
        <f t="shared" si="51"/>
        <v>1994_農業</v>
      </c>
      <c r="M107" s="57" t="str">
        <f t="shared" si="52"/>
        <v>1994_農業_飼料</v>
      </c>
      <c r="N107" s="57">
        <f t="shared" si="46"/>
        <v>1106</v>
      </c>
      <c r="P107" s="57">
        <f t="shared" si="53"/>
        <v>106</v>
      </c>
      <c r="X107" s="59">
        <v>4</v>
      </c>
      <c r="Y107" s="56">
        <f t="shared" si="90"/>
        <v>8</v>
      </c>
      <c r="Z107" s="57" t="str">
        <f t="shared" si="91"/>
        <v>数学</v>
      </c>
      <c r="AA107" s="57" t="str">
        <f t="shared" si="92"/>
        <v>現代文</v>
      </c>
      <c r="AB107" s="57" t="str">
        <f t="shared" si="88"/>
        <v>日本史Ｂ</v>
      </c>
      <c r="AC107" s="57" t="str">
        <f t="shared" si="88"/>
        <v>学校設定科目</v>
      </c>
      <c r="AD107" s="57" t="str">
        <f t="shared" si="88"/>
        <v>数学Ⅲ</v>
      </c>
      <c r="AE107" s="57" t="str">
        <f t="shared" si="88"/>
        <v>物理Ⅰ</v>
      </c>
      <c r="AF107" s="57" t="str">
        <f t="shared" si="88"/>
        <v/>
      </c>
      <c r="AG107" s="57" t="str">
        <f t="shared" si="88"/>
        <v>美術Ⅰ</v>
      </c>
      <c r="AH107" s="57" t="str">
        <f t="shared" si="88"/>
        <v>英語Ⅱ</v>
      </c>
      <c r="AI107" s="57" t="str">
        <f t="shared" si="88"/>
        <v>学校設定科目</v>
      </c>
      <c r="AJ107" s="57" t="str">
        <f t="shared" si="88"/>
        <v>学校設定科目</v>
      </c>
      <c r="AK107" s="57" t="str">
        <f t="shared" si="88"/>
        <v/>
      </c>
      <c r="AL107" s="57" t="str">
        <f t="shared" si="88"/>
        <v/>
      </c>
      <c r="AM107" s="57" t="str">
        <f t="shared" si="88"/>
        <v>総合実習</v>
      </c>
      <c r="AN107" s="57" t="str">
        <f t="shared" si="88"/>
        <v>製図</v>
      </c>
      <c r="AO107" s="57" t="str">
        <f t="shared" si="88"/>
        <v>商品と流通</v>
      </c>
      <c r="AP107" s="57" t="str">
        <f t="shared" si="88"/>
        <v>水産情報技術</v>
      </c>
      <c r="AQ107" s="57" t="str">
        <f t="shared" si="88"/>
        <v>消費生活</v>
      </c>
      <c r="AR107" s="57" t="str">
        <f t="shared" si="88"/>
        <v>母子看護</v>
      </c>
      <c r="AS107" s="57" t="str">
        <f t="shared" si="88"/>
        <v>情報と表現</v>
      </c>
      <c r="AT107" s="57" t="str">
        <f t="shared" si="88"/>
        <v>基礎介護</v>
      </c>
      <c r="AU107" s="57" t="str">
        <f t="shared" si="88"/>
        <v>理数物理</v>
      </c>
      <c r="AV107" s="57" t="str">
        <f t="shared" si="88"/>
        <v>スポーツⅡ</v>
      </c>
      <c r="AW107" s="57" t="str">
        <f t="shared" si="88"/>
        <v>ソルフェージュ</v>
      </c>
      <c r="AX107" s="57" t="str">
        <f t="shared" si="88"/>
        <v>構成</v>
      </c>
      <c r="AY107" s="57" t="str">
        <f t="shared" si="88"/>
        <v>異文化理解</v>
      </c>
      <c r="AZ107" s="57" t="str">
        <f t="shared" si="89"/>
        <v/>
      </c>
    </row>
    <row r="108" spans="2:52" x14ac:dyDescent="0.15">
      <c r="B108" s="50">
        <f t="shared" si="43"/>
        <v>10</v>
      </c>
      <c r="C108" s="50">
        <f t="shared" si="44"/>
        <v>13</v>
      </c>
      <c r="D108" s="50" t="str">
        <f t="shared" si="45"/>
        <v>1994_10_13</v>
      </c>
      <c r="E108" s="50" t="str">
        <f t="shared" si="47"/>
        <v>1_13_10</v>
      </c>
      <c r="F108" s="50">
        <f t="shared" si="48"/>
        <v>1</v>
      </c>
      <c r="G108" s="50">
        <f t="shared" si="49"/>
        <v>107</v>
      </c>
      <c r="H108" s="50">
        <f t="shared" si="50"/>
        <v>1107</v>
      </c>
      <c r="I108" s="57">
        <v>1994</v>
      </c>
      <c r="J108" s="57" t="s">
        <v>113</v>
      </c>
      <c r="K108" s="57" t="s">
        <v>126</v>
      </c>
      <c r="L108" s="57" t="str">
        <f t="shared" si="51"/>
        <v>1994_農業</v>
      </c>
      <c r="M108" s="57" t="str">
        <f t="shared" si="52"/>
        <v>1994_農業_農業機械</v>
      </c>
      <c r="N108" s="57">
        <f t="shared" si="46"/>
        <v>1107</v>
      </c>
      <c r="P108" s="57">
        <f t="shared" si="53"/>
        <v>107</v>
      </c>
      <c r="X108" s="59">
        <v>5</v>
      </c>
      <c r="Y108" s="56">
        <f t="shared" si="90"/>
        <v>12</v>
      </c>
      <c r="Z108" s="57" t="str">
        <f t="shared" si="91"/>
        <v>理科</v>
      </c>
      <c r="AA108" s="57" t="str">
        <f t="shared" si="92"/>
        <v>古典</v>
      </c>
      <c r="AB108" s="57" t="str">
        <f t="shared" si="88"/>
        <v>地理Ａ</v>
      </c>
      <c r="AC108" s="57" t="str">
        <f t="shared" si="88"/>
        <v/>
      </c>
      <c r="AD108" s="57" t="str">
        <f t="shared" si="88"/>
        <v>数学Ａ</v>
      </c>
      <c r="AE108" s="57" t="str">
        <f t="shared" si="88"/>
        <v>物理Ⅱ</v>
      </c>
      <c r="AF108" s="57" t="str">
        <f t="shared" si="88"/>
        <v/>
      </c>
      <c r="AG108" s="57" t="str">
        <f t="shared" si="88"/>
        <v>美術Ⅱ</v>
      </c>
      <c r="AH108" s="57" t="str">
        <f t="shared" si="88"/>
        <v>リーディング</v>
      </c>
      <c r="AI108" s="57" t="str">
        <f t="shared" si="88"/>
        <v/>
      </c>
      <c r="AJ108" s="57" t="str">
        <f t="shared" si="88"/>
        <v/>
      </c>
      <c r="AK108" s="57" t="str">
        <f t="shared" si="88"/>
        <v/>
      </c>
      <c r="AL108" s="57" t="str">
        <f t="shared" si="88"/>
        <v/>
      </c>
      <c r="AM108" s="57" t="str">
        <f t="shared" si="88"/>
        <v>農業情報処理</v>
      </c>
      <c r="AN108" s="57" t="str">
        <f t="shared" si="88"/>
        <v>工業数理基礎</v>
      </c>
      <c r="AO108" s="57" t="str">
        <f t="shared" si="88"/>
        <v>商業技術</v>
      </c>
      <c r="AP108" s="57" t="str">
        <f t="shared" si="88"/>
        <v>漁業</v>
      </c>
      <c r="AQ108" s="57" t="str">
        <f t="shared" si="88"/>
        <v>発達と保育</v>
      </c>
      <c r="AR108" s="57" t="str">
        <f t="shared" si="88"/>
        <v>看護臨床実習</v>
      </c>
      <c r="AS108" s="57" t="str">
        <f t="shared" si="88"/>
        <v>アルゴリズム</v>
      </c>
      <c r="AT108" s="57" t="str">
        <f t="shared" si="88"/>
        <v>社会福祉実習</v>
      </c>
      <c r="AU108" s="57" t="str">
        <f t="shared" si="88"/>
        <v>理数化学</v>
      </c>
      <c r="AV108" s="57" t="str">
        <f t="shared" si="88"/>
        <v>スポーツⅢ</v>
      </c>
      <c r="AW108" s="57" t="str">
        <f t="shared" si="88"/>
        <v>声楽</v>
      </c>
      <c r="AX108" s="57" t="str">
        <f t="shared" si="88"/>
        <v>絵画</v>
      </c>
      <c r="AY108" s="57" t="str">
        <f t="shared" si="88"/>
        <v>生活英語</v>
      </c>
      <c r="AZ108" s="57" t="str">
        <f t="shared" si="89"/>
        <v/>
      </c>
    </row>
    <row r="109" spans="2:52" x14ac:dyDescent="0.15">
      <c r="B109" s="50">
        <f t="shared" si="43"/>
        <v>10</v>
      </c>
      <c r="C109" s="50">
        <f t="shared" si="44"/>
        <v>14</v>
      </c>
      <c r="D109" s="50" t="str">
        <f t="shared" si="45"/>
        <v>1994_10_14</v>
      </c>
      <c r="E109" s="50" t="str">
        <f t="shared" si="47"/>
        <v>1_14_10</v>
      </c>
      <c r="F109" s="50">
        <f t="shared" si="48"/>
        <v>1</v>
      </c>
      <c r="G109" s="50">
        <f t="shared" si="49"/>
        <v>108</v>
      </c>
      <c r="H109" s="50">
        <f t="shared" si="50"/>
        <v>1108</v>
      </c>
      <c r="I109" s="57">
        <v>1994</v>
      </c>
      <c r="J109" s="57" t="s">
        <v>113</v>
      </c>
      <c r="K109" s="57" t="s">
        <v>478</v>
      </c>
      <c r="L109" s="57" t="str">
        <f t="shared" si="51"/>
        <v>1994_農業</v>
      </c>
      <c r="M109" s="57" t="str">
        <f t="shared" si="52"/>
        <v>1994_農業_養蚕</v>
      </c>
      <c r="N109" s="57">
        <f t="shared" si="46"/>
        <v>1108</v>
      </c>
      <c r="P109" s="57">
        <f t="shared" si="53"/>
        <v>108</v>
      </c>
      <c r="X109" s="59">
        <v>6</v>
      </c>
      <c r="Y109" s="56">
        <f t="shared" si="90"/>
        <v>3</v>
      </c>
      <c r="Z109" s="57" t="str">
        <f t="shared" si="91"/>
        <v>保健体育</v>
      </c>
      <c r="AA109" s="57" t="str">
        <f t="shared" si="92"/>
        <v>古典講読</v>
      </c>
      <c r="AB109" s="57" t="str">
        <f t="shared" si="88"/>
        <v>地理Ｂ</v>
      </c>
      <c r="AC109" s="57" t="str">
        <f t="shared" si="88"/>
        <v/>
      </c>
      <c r="AD109" s="57" t="str">
        <f t="shared" si="88"/>
        <v>数学Ｂ</v>
      </c>
      <c r="AE109" s="57" t="str">
        <f t="shared" si="88"/>
        <v>化学Ⅰ</v>
      </c>
      <c r="AF109" s="57" t="str">
        <f t="shared" si="88"/>
        <v/>
      </c>
      <c r="AG109" s="57" t="str">
        <f t="shared" si="88"/>
        <v>美術Ⅲ</v>
      </c>
      <c r="AH109" s="57" t="str">
        <f t="shared" si="88"/>
        <v>ライティング</v>
      </c>
      <c r="AI109" s="57" t="str">
        <f t="shared" si="88"/>
        <v/>
      </c>
      <c r="AJ109" s="57" t="str">
        <f t="shared" si="88"/>
        <v/>
      </c>
      <c r="AK109" s="57" t="str">
        <f t="shared" si="88"/>
        <v/>
      </c>
      <c r="AL109" s="57" t="str">
        <f t="shared" si="88"/>
        <v/>
      </c>
      <c r="AM109" s="57" t="str">
        <f t="shared" si="88"/>
        <v>作物</v>
      </c>
      <c r="AN109" s="57" t="str">
        <f t="shared" si="88"/>
        <v>情報技術基礎</v>
      </c>
      <c r="AO109" s="57" t="str">
        <f t="shared" si="88"/>
        <v>マーケティング</v>
      </c>
      <c r="AP109" s="57" t="str">
        <f t="shared" si="88"/>
        <v>航海・計器</v>
      </c>
      <c r="AQ109" s="57" t="str">
        <f t="shared" si="88"/>
        <v>児童文化</v>
      </c>
      <c r="AR109" s="57" t="str">
        <f t="shared" si="88"/>
        <v>看護情報処理</v>
      </c>
      <c r="AS109" s="57" t="str">
        <f t="shared" si="88"/>
        <v>情報システムの開発</v>
      </c>
      <c r="AT109" s="57" t="str">
        <f t="shared" si="88"/>
        <v>社会福祉演習</v>
      </c>
      <c r="AU109" s="57" t="str">
        <f t="shared" si="88"/>
        <v>理数生物</v>
      </c>
      <c r="AV109" s="57" t="str">
        <f t="shared" si="88"/>
        <v>ダンス</v>
      </c>
      <c r="AW109" s="57" t="str">
        <f t="shared" si="88"/>
        <v>器楽</v>
      </c>
      <c r="AX109" s="57" t="str">
        <f t="shared" si="88"/>
        <v>版画</v>
      </c>
      <c r="AY109" s="57" t="str">
        <f t="shared" si="88"/>
        <v>時事英語</v>
      </c>
      <c r="AZ109" s="57" t="str">
        <f t="shared" si="89"/>
        <v/>
      </c>
    </row>
    <row r="110" spans="2:52" x14ac:dyDescent="0.15">
      <c r="B110" s="50">
        <f t="shared" si="43"/>
        <v>10</v>
      </c>
      <c r="C110" s="50">
        <f t="shared" si="44"/>
        <v>15</v>
      </c>
      <c r="D110" s="50" t="str">
        <f t="shared" si="45"/>
        <v>1994_10_15</v>
      </c>
      <c r="E110" s="50" t="str">
        <f t="shared" si="47"/>
        <v>1_15_10</v>
      </c>
      <c r="F110" s="50">
        <f t="shared" si="48"/>
        <v>1</v>
      </c>
      <c r="G110" s="50">
        <f t="shared" si="49"/>
        <v>109</v>
      </c>
      <c r="H110" s="50">
        <f t="shared" si="50"/>
        <v>1109</v>
      </c>
      <c r="I110" s="57">
        <v>1994</v>
      </c>
      <c r="J110" s="57" t="s">
        <v>113</v>
      </c>
      <c r="K110" s="57" t="s">
        <v>479</v>
      </c>
      <c r="L110" s="57" t="str">
        <f t="shared" si="51"/>
        <v>1994_農業</v>
      </c>
      <c r="M110" s="57" t="str">
        <f t="shared" si="52"/>
        <v>1994_農業_育林</v>
      </c>
      <c r="N110" s="57">
        <f t="shared" si="46"/>
        <v>1109</v>
      </c>
      <c r="P110" s="57">
        <f t="shared" si="53"/>
        <v>109</v>
      </c>
      <c r="X110" s="59">
        <v>7</v>
      </c>
      <c r="Y110" s="56">
        <f t="shared" si="90"/>
        <v>13</v>
      </c>
      <c r="Z110" s="57" t="str">
        <f t="shared" si="91"/>
        <v>芸術</v>
      </c>
      <c r="AA110" s="57" t="str">
        <f t="shared" si="92"/>
        <v>学校設定科目</v>
      </c>
      <c r="AB110" s="57" t="str">
        <f t="shared" si="88"/>
        <v>学校設定科目</v>
      </c>
      <c r="AC110" s="57" t="str">
        <f t="shared" si="88"/>
        <v/>
      </c>
      <c r="AD110" s="57" t="str">
        <f t="shared" si="88"/>
        <v>数学Ｃ</v>
      </c>
      <c r="AE110" s="57" t="str">
        <f t="shared" si="88"/>
        <v>化学Ⅱ</v>
      </c>
      <c r="AF110" s="57" t="str">
        <f t="shared" si="88"/>
        <v/>
      </c>
      <c r="AG110" s="57" t="str">
        <f t="shared" si="88"/>
        <v>工芸Ⅰ</v>
      </c>
      <c r="AH110" s="57" t="str">
        <f t="shared" si="88"/>
        <v>学校設定科目</v>
      </c>
      <c r="AI110" s="57" t="str">
        <f t="shared" si="88"/>
        <v/>
      </c>
      <c r="AJ110" s="57" t="str">
        <f t="shared" si="88"/>
        <v/>
      </c>
      <c r="AK110" s="57" t="str">
        <f t="shared" si="88"/>
        <v/>
      </c>
      <c r="AL110" s="57" t="str">
        <f t="shared" si="88"/>
        <v/>
      </c>
      <c r="AM110" s="57" t="str">
        <f t="shared" si="88"/>
        <v>野菜</v>
      </c>
      <c r="AN110" s="57" t="str">
        <f t="shared" si="88"/>
        <v>材料技術基礎</v>
      </c>
      <c r="AO110" s="57" t="str">
        <f t="shared" si="88"/>
        <v>英語実務</v>
      </c>
      <c r="AP110" s="57" t="str">
        <f t="shared" si="88"/>
        <v>漁船運用</v>
      </c>
      <c r="AQ110" s="57" t="str">
        <f t="shared" si="88"/>
        <v>家庭看護・福祉</v>
      </c>
      <c r="AR110" s="57" t="str">
        <f t="shared" si="88"/>
        <v>学校設定科目</v>
      </c>
      <c r="AS110" s="57" t="str">
        <f t="shared" si="88"/>
        <v>ネットワークシステム</v>
      </c>
      <c r="AT110" s="57" t="str">
        <f t="shared" si="88"/>
        <v>福祉情報処理</v>
      </c>
      <c r="AU110" s="57" t="str">
        <f t="shared" si="88"/>
        <v>理数地学</v>
      </c>
      <c r="AV110" s="57" t="str">
        <f t="shared" si="88"/>
        <v>野外活動</v>
      </c>
      <c r="AW110" s="57" t="str">
        <f t="shared" si="88"/>
        <v>作曲</v>
      </c>
      <c r="AX110" s="57" t="str">
        <f t="shared" si="88"/>
        <v>彫刻</v>
      </c>
      <c r="AY110" s="57" t="str">
        <f t="shared" si="88"/>
        <v>コンピュータ・ＬＬ演習</v>
      </c>
      <c r="AZ110" s="57" t="str">
        <f t="shared" si="89"/>
        <v/>
      </c>
    </row>
    <row r="111" spans="2:52" x14ac:dyDescent="0.15">
      <c r="B111" s="50">
        <f t="shared" si="43"/>
        <v>10</v>
      </c>
      <c r="C111" s="50">
        <f t="shared" si="44"/>
        <v>16</v>
      </c>
      <c r="D111" s="50" t="str">
        <f t="shared" si="45"/>
        <v>1994_10_16</v>
      </c>
      <c r="E111" s="50" t="str">
        <f t="shared" si="47"/>
        <v>1_16_10</v>
      </c>
      <c r="F111" s="50">
        <f t="shared" si="48"/>
        <v>1</v>
      </c>
      <c r="G111" s="50">
        <f t="shared" si="49"/>
        <v>110</v>
      </c>
      <c r="H111" s="50">
        <f t="shared" si="50"/>
        <v>1110</v>
      </c>
      <c r="I111" s="57">
        <v>1994</v>
      </c>
      <c r="J111" s="57" t="s">
        <v>113</v>
      </c>
      <c r="K111" s="57" t="s">
        <v>480</v>
      </c>
      <c r="L111" s="57" t="str">
        <f t="shared" si="51"/>
        <v>1994_農業</v>
      </c>
      <c r="M111" s="57" t="str">
        <f t="shared" si="52"/>
        <v>1994_農業_林業土木</v>
      </c>
      <c r="N111" s="57">
        <f t="shared" si="46"/>
        <v>1110</v>
      </c>
      <c r="P111" s="57">
        <f t="shared" si="53"/>
        <v>110</v>
      </c>
      <c r="X111" s="59">
        <v>8</v>
      </c>
      <c r="Y111" s="56">
        <f t="shared" si="90"/>
        <v>7</v>
      </c>
      <c r="Z111" s="57" t="str">
        <f t="shared" si="91"/>
        <v>外国語</v>
      </c>
      <c r="AA111" s="57" t="str">
        <f t="shared" si="92"/>
        <v/>
      </c>
      <c r="AB111" s="57" t="str">
        <f t="shared" si="88"/>
        <v/>
      </c>
      <c r="AC111" s="57" t="str">
        <f t="shared" si="88"/>
        <v/>
      </c>
      <c r="AD111" s="57" t="str">
        <f t="shared" si="88"/>
        <v>学校設定科目</v>
      </c>
      <c r="AE111" s="57" t="str">
        <f t="shared" si="88"/>
        <v>生物Ⅰ</v>
      </c>
      <c r="AF111" s="57" t="str">
        <f t="shared" si="88"/>
        <v/>
      </c>
      <c r="AG111" s="57" t="str">
        <f t="shared" si="88"/>
        <v>工芸Ⅱ</v>
      </c>
      <c r="AH111" s="57" t="str">
        <f t="shared" si="88"/>
        <v/>
      </c>
      <c r="AI111" s="57" t="str">
        <f t="shared" si="88"/>
        <v/>
      </c>
      <c r="AJ111" s="57" t="str">
        <f t="shared" si="88"/>
        <v/>
      </c>
      <c r="AK111" s="57" t="str">
        <f t="shared" si="88"/>
        <v/>
      </c>
      <c r="AL111" s="57" t="str">
        <f t="shared" si="88"/>
        <v/>
      </c>
      <c r="AM111" s="57" t="str">
        <f t="shared" si="88"/>
        <v>果樹</v>
      </c>
      <c r="AN111" s="57" t="str">
        <f t="shared" si="88"/>
        <v>生産システム技術</v>
      </c>
      <c r="AO111" s="57" t="str">
        <f t="shared" si="88"/>
        <v>経済活動と法</v>
      </c>
      <c r="AP111" s="57" t="str">
        <f t="shared" si="88"/>
        <v>船用機関</v>
      </c>
      <c r="AQ111" s="57" t="str">
        <f t="shared" si="88"/>
        <v>リビングデザイン</v>
      </c>
      <c r="AR111" s="57" t="str">
        <f t="shared" si="88"/>
        <v/>
      </c>
      <c r="AS111" s="57" t="str">
        <f t="shared" si="88"/>
        <v>モデル化とシミュレーション</v>
      </c>
      <c r="AT111" s="57" t="str">
        <f t="shared" si="88"/>
        <v>学校設定科目</v>
      </c>
      <c r="AU111" s="57" t="str">
        <f t="shared" si="88"/>
        <v>学校設定科目</v>
      </c>
      <c r="AV111" s="57" t="str">
        <f t="shared" si="88"/>
        <v>学校設定科目</v>
      </c>
      <c r="AW111" s="57" t="str">
        <f t="shared" si="88"/>
        <v>学校設定科目</v>
      </c>
      <c r="AX111" s="57" t="str">
        <f t="shared" si="88"/>
        <v>ビジュアルデザイン</v>
      </c>
      <c r="AY111" s="57" t="str">
        <f t="shared" si="88"/>
        <v>学校設定科目</v>
      </c>
      <c r="AZ111" s="57" t="str">
        <f t="shared" si="89"/>
        <v/>
      </c>
    </row>
    <row r="112" spans="2:52" x14ac:dyDescent="0.15">
      <c r="B112" s="50">
        <f t="shared" si="43"/>
        <v>10</v>
      </c>
      <c r="C112" s="50">
        <f t="shared" si="44"/>
        <v>17</v>
      </c>
      <c r="D112" s="50" t="str">
        <f t="shared" si="45"/>
        <v>1994_10_17</v>
      </c>
      <c r="E112" s="50" t="str">
        <f t="shared" si="47"/>
        <v>1_17_10</v>
      </c>
      <c r="F112" s="50">
        <f t="shared" si="48"/>
        <v>1</v>
      </c>
      <c r="G112" s="50">
        <f t="shared" si="49"/>
        <v>111</v>
      </c>
      <c r="H112" s="50">
        <f t="shared" si="50"/>
        <v>1111</v>
      </c>
      <c r="I112" s="57">
        <v>1994</v>
      </c>
      <c r="J112" s="57" t="s">
        <v>113</v>
      </c>
      <c r="K112" s="57" t="s">
        <v>481</v>
      </c>
      <c r="L112" s="57" t="str">
        <f t="shared" si="51"/>
        <v>1994_農業</v>
      </c>
      <c r="M112" s="57" t="str">
        <f t="shared" si="52"/>
        <v>1994_農業_林業経営</v>
      </c>
      <c r="N112" s="57">
        <f t="shared" si="46"/>
        <v>1111</v>
      </c>
      <c r="P112" s="57">
        <f t="shared" si="53"/>
        <v>111</v>
      </c>
      <c r="X112" s="59">
        <v>9</v>
      </c>
      <c r="Y112" s="56">
        <f t="shared" si="90"/>
        <v>4</v>
      </c>
      <c r="Z112" s="57" t="str">
        <f t="shared" si="91"/>
        <v>家庭</v>
      </c>
      <c r="AA112" s="57" t="str">
        <f t="shared" si="92"/>
        <v/>
      </c>
      <c r="AB112" s="57" t="str">
        <f t="shared" si="88"/>
        <v/>
      </c>
      <c r="AC112" s="57" t="str">
        <f t="shared" si="88"/>
        <v/>
      </c>
      <c r="AD112" s="57" t="str">
        <f t="shared" si="88"/>
        <v/>
      </c>
      <c r="AE112" s="57" t="str">
        <f t="shared" si="88"/>
        <v>生物Ⅱ</v>
      </c>
      <c r="AF112" s="57" t="str">
        <f t="shared" si="88"/>
        <v/>
      </c>
      <c r="AG112" s="57" t="str">
        <f t="shared" si="88"/>
        <v>工芸Ⅲ</v>
      </c>
      <c r="AH112" s="57" t="str">
        <f t="shared" si="88"/>
        <v/>
      </c>
      <c r="AI112" s="57" t="str">
        <f t="shared" si="88"/>
        <v/>
      </c>
      <c r="AJ112" s="57" t="str">
        <f t="shared" si="88"/>
        <v/>
      </c>
      <c r="AK112" s="57" t="str">
        <f t="shared" si="88"/>
        <v/>
      </c>
      <c r="AL112" s="57" t="str">
        <f t="shared" si="88"/>
        <v/>
      </c>
      <c r="AM112" s="57" t="str">
        <f t="shared" si="88"/>
        <v>草花</v>
      </c>
      <c r="AN112" s="57" t="str">
        <f t="shared" si="88"/>
        <v>工業技術英語</v>
      </c>
      <c r="AO112" s="57" t="str">
        <f t="shared" si="88"/>
        <v>国際ビジネス</v>
      </c>
      <c r="AP112" s="57" t="str">
        <f t="shared" si="88"/>
        <v>機械設計工作</v>
      </c>
      <c r="AQ112" s="57" t="str">
        <f t="shared" si="88"/>
        <v>服飾文化</v>
      </c>
      <c r="AR112" s="57" t="str">
        <f t="shared" si="88"/>
        <v/>
      </c>
      <c r="AS112" s="57" t="str">
        <f t="shared" si="88"/>
        <v>コンピュータデザイン</v>
      </c>
      <c r="AT112" s="57" t="str">
        <f t="shared" si="88"/>
        <v/>
      </c>
      <c r="AU112" s="57" t="str">
        <f t="shared" si="88"/>
        <v/>
      </c>
      <c r="AV112" s="57" t="str">
        <f t="shared" si="88"/>
        <v/>
      </c>
      <c r="AW112" s="57" t="str">
        <f t="shared" si="88"/>
        <v/>
      </c>
      <c r="AX112" s="57" t="str">
        <f t="shared" si="88"/>
        <v>クラフトデザイン</v>
      </c>
      <c r="AY112" s="57" t="str">
        <f t="shared" si="88"/>
        <v/>
      </c>
      <c r="AZ112" s="57" t="str">
        <f t="shared" si="89"/>
        <v/>
      </c>
    </row>
    <row r="113" spans="2:52" x14ac:dyDescent="0.15">
      <c r="B113" s="50">
        <f t="shared" si="43"/>
        <v>10</v>
      </c>
      <c r="C113" s="50">
        <f t="shared" si="44"/>
        <v>18</v>
      </c>
      <c r="D113" s="50" t="str">
        <f t="shared" si="45"/>
        <v>1994_10_18</v>
      </c>
      <c r="E113" s="50" t="str">
        <f t="shared" si="47"/>
        <v>1_18_10</v>
      </c>
      <c r="F113" s="50">
        <f t="shared" si="48"/>
        <v>1</v>
      </c>
      <c r="G113" s="50">
        <f t="shared" si="49"/>
        <v>112</v>
      </c>
      <c r="H113" s="50">
        <f t="shared" si="50"/>
        <v>1112</v>
      </c>
      <c r="I113" s="57">
        <v>1994</v>
      </c>
      <c r="J113" s="57" t="s">
        <v>113</v>
      </c>
      <c r="K113" s="57" t="s">
        <v>482</v>
      </c>
      <c r="L113" s="57" t="str">
        <f t="shared" si="51"/>
        <v>1994_農業</v>
      </c>
      <c r="M113" s="57" t="str">
        <f t="shared" si="52"/>
        <v>1994_農業_林産加工</v>
      </c>
      <c r="N113" s="57">
        <f t="shared" si="46"/>
        <v>1112</v>
      </c>
      <c r="P113" s="57">
        <f t="shared" si="53"/>
        <v>112</v>
      </c>
      <c r="X113" s="59">
        <v>10</v>
      </c>
      <c r="Y113" s="56">
        <f t="shared" si="90"/>
        <v>4</v>
      </c>
      <c r="Z113" s="57" t="str">
        <f t="shared" si="91"/>
        <v>情報</v>
      </c>
      <c r="AA113" s="57" t="str">
        <f t="shared" si="92"/>
        <v/>
      </c>
      <c r="AB113" s="57" t="str">
        <f t="shared" si="88"/>
        <v/>
      </c>
      <c r="AC113" s="57" t="str">
        <f t="shared" si="88"/>
        <v/>
      </c>
      <c r="AD113" s="57" t="str">
        <f t="shared" si="88"/>
        <v/>
      </c>
      <c r="AE113" s="57" t="str">
        <f t="shared" si="88"/>
        <v>地学Ⅰ</v>
      </c>
      <c r="AF113" s="57" t="str">
        <f t="shared" si="88"/>
        <v/>
      </c>
      <c r="AG113" s="57" t="str">
        <f t="shared" si="88"/>
        <v>書道Ⅰ</v>
      </c>
      <c r="AH113" s="57" t="str">
        <f t="shared" si="88"/>
        <v/>
      </c>
      <c r="AI113" s="57" t="str">
        <f t="shared" si="88"/>
        <v/>
      </c>
      <c r="AJ113" s="57" t="str">
        <f t="shared" si="88"/>
        <v/>
      </c>
      <c r="AK113" s="57" t="str">
        <f t="shared" si="88"/>
        <v/>
      </c>
      <c r="AL113" s="57" t="str">
        <f t="shared" si="88"/>
        <v/>
      </c>
      <c r="AM113" s="57" t="str">
        <f t="shared" si="88"/>
        <v>畜産</v>
      </c>
      <c r="AN113" s="57" t="str">
        <f t="shared" si="88"/>
        <v>工業管理技術</v>
      </c>
      <c r="AO113" s="57" t="str">
        <f t="shared" si="88"/>
        <v>簿記</v>
      </c>
      <c r="AP113" s="57" t="str">
        <f t="shared" si="88"/>
        <v>電気工学</v>
      </c>
      <c r="AQ113" s="57" t="str">
        <f t="shared" si="88"/>
        <v>被服製作</v>
      </c>
      <c r="AR113" s="57" t="str">
        <f t="shared" si="88"/>
        <v/>
      </c>
      <c r="AS113" s="57" t="str">
        <f t="shared" si="88"/>
        <v>図形と画像の処理</v>
      </c>
      <c r="AT113" s="57" t="str">
        <f t="shared" si="88"/>
        <v/>
      </c>
      <c r="AU113" s="57" t="str">
        <f t="shared" si="88"/>
        <v/>
      </c>
      <c r="AV113" s="57" t="str">
        <f t="shared" si="88"/>
        <v/>
      </c>
      <c r="AW113" s="57" t="str">
        <f t="shared" si="88"/>
        <v/>
      </c>
      <c r="AX113" s="57" t="str">
        <f t="shared" si="88"/>
        <v>映像メディア表現</v>
      </c>
      <c r="AY113" s="57" t="str">
        <f t="shared" si="88"/>
        <v/>
      </c>
      <c r="AZ113" s="57" t="str">
        <f t="shared" si="89"/>
        <v/>
      </c>
    </row>
    <row r="114" spans="2:52" x14ac:dyDescent="0.15">
      <c r="B114" s="50">
        <f t="shared" si="43"/>
        <v>10</v>
      </c>
      <c r="C114" s="50">
        <f t="shared" si="44"/>
        <v>19</v>
      </c>
      <c r="D114" s="50" t="str">
        <f t="shared" si="45"/>
        <v>1994_10_19</v>
      </c>
      <c r="E114" s="50" t="str">
        <f t="shared" si="47"/>
        <v>1_19_10</v>
      </c>
      <c r="F114" s="50">
        <f t="shared" si="48"/>
        <v>1</v>
      </c>
      <c r="G114" s="50">
        <f t="shared" si="49"/>
        <v>113</v>
      </c>
      <c r="H114" s="50">
        <f t="shared" si="50"/>
        <v>1113</v>
      </c>
      <c r="I114" s="57">
        <v>1994</v>
      </c>
      <c r="J114" s="57" t="s">
        <v>113</v>
      </c>
      <c r="K114" s="57" t="s">
        <v>141</v>
      </c>
      <c r="L114" s="57" t="str">
        <f t="shared" si="51"/>
        <v>1994_農業</v>
      </c>
      <c r="M114" s="57" t="str">
        <f t="shared" si="52"/>
        <v>1994_農業_測量</v>
      </c>
      <c r="N114" s="57">
        <f t="shared" si="46"/>
        <v>1113</v>
      </c>
      <c r="P114" s="57">
        <f t="shared" si="53"/>
        <v>113</v>
      </c>
      <c r="X114" s="59">
        <v>11</v>
      </c>
      <c r="Y114" s="56">
        <f t="shared" si="90"/>
        <v>2</v>
      </c>
      <c r="Z114" s="57" t="str">
        <f t="shared" si="91"/>
        <v>教科なし</v>
      </c>
      <c r="AA114" s="57" t="str">
        <f t="shared" si="92"/>
        <v/>
      </c>
      <c r="AB114" s="57" t="str">
        <f t="shared" si="88"/>
        <v/>
      </c>
      <c r="AC114" s="57" t="str">
        <f t="shared" si="88"/>
        <v/>
      </c>
      <c r="AD114" s="57" t="str">
        <f t="shared" si="88"/>
        <v/>
      </c>
      <c r="AE114" s="57" t="str">
        <f t="shared" si="88"/>
        <v>地学Ⅱ</v>
      </c>
      <c r="AF114" s="57" t="str">
        <f t="shared" si="88"/>
        <v/>
      </c>
      <c r="AG114" s="57" t="str">
        <f t="shared" si="88"/>
        <v>書道Ⅱ</v>
      </c>
      <c r="AH114" s="57" t="str">
        <f t="shared" si="88"/>
        <v/>
      </c>
      <c r="AI114" s="57" t="str">
        <f t="shared" si="88"/>
        <v/>
      </c>
      <c r="AJ114" s="57" t="str">
        <f t="shared" si="88"/>
        <v/>
      </c>
      <c r="AK114" s="57" t="str">
        <f t="shared" si="88"/>
        <v/>
      </c>
      <c r="AL114" s="57" t="str">
        <f t="shared" si="88"/>
        <v/>
      </c>
      <c r="AM114" s="57" t="str">
        <f t="shared" si="88"/>
        <v>農業経営</v>
      </c>
      <c r="AN114" s="57" t="str">
        <f t="shared" si="88"/>
        <v>機械工作</v>
      </c>
      <c r="AO114" s="57" t="str">
        <f t="shared" si="88"/>
        <v>会計</v>
      </c>
      <c r="AP114" s="57" t="str">
        <f t="shared" si="88"/>
        <v>通信工学</v>
      </c>
      <c r="AQ114" s="57" t="str">
        <f t="shared" ref="AQ114:AY145" si="93">IFERROR(VLOOKUP($W$101&amp;"_"&amp;AQ$101&amp;"_"&amp;$X114,$D:$K,8,0),"")</f>
        <v>ファッションデザイン</v>
      </c>
      <c r="AR114" s="57" t="str">
        <f t="shared" si="93"/>
        <v/>
      </c>
      <c r="AS114" s="57" t="str">
        <f t="shared" si="93"/>
        <v>マルチメディア表現</v>
      </c>
      <c r="AT114" s="57" t="str">
        <f t="shared" si="93"/>
        <v/>
      </c>
      <c r="AU114" s="57" t="str">
        <f t="shared" si="93"/>
        <v/>
      </c>
      <c r="AV114" s="57" t="str">
        <f t="shared" si="93"/>
        <v/>
      </c>
      <c r="AW114" s="57" t="str">
        <f t="shared" si="93"/>
        <v/>
      </c>
      <c r="AX114" s="57" t="str">
        <f t="shared" si="93"/>
        <v>環境造形</v>
      </c>
      <c r="AY114" s="57" t="str">
        <f t="shared" si="93"/>
        <v/>
      </c>
      <c r="AZ114" s="57" t="str">
        <f t="shared" si="89"/>
        <v/>
      </c>
    </row>
    <row r="115" spans="2:52" x14ac:dyDescent="0.15">
      <c r="B115" s="50">
        <f t="shared" si="43"/>
        <v>10</v>
      </c>
      <c r="C115" s="50">
        <f t="shared" si="44"/>
        <v>20</v>
      </c>
      <c r="D115" s="50" t="str">
        <f t="shared" si="45"/>
        <v>1994_10_20</v>
      </c>
      <c r="E115" s="50" t="str">
        <f t="shared" si="47"/>
        <v>1_20_10</v>
      </c>
      <c r="F115" s="50">
        <f t="shared" si="48"/>
        <v>1</v>
      </c>
      <c r="G115" s="50">
        <f t="shared" si="49"/>
        <v>114</v>
      </c>
      <c r="H115" s="50">
        <f t="shared" si="50"/>
        <v>1114</v>
      </c>
      <c r="I115" s="57">
        <v>1994</v>
      </c>
      <c r="J115" s="57" t="s">
        <v>113</v>
      </c>
      <c r="K115" s="57" t="s">
        <v>135</v>
      </c>
      <c r="L115" s="57" t="str">
        <f t="shared" si="51"/>
        <v>1994_農業</v>
      </c>
      <c r="M115" s="57" t="str">
        <f t="shared" si="52"/>
        <v>1994_農業_農業土木設計</v>
      </c>
      <c r="N115" s="57">
        <f t="shared" si="46"/>
        <v>1114</v>
      </c>
      <c r="P115" s="57">
        <f t="shared" si="53"/>
        <v>114</v>
      </c>
      <c r="X115" s="59">
        <v>12</v>
      </c>
      <c r="Y115" s="56">
        <f t="shared" si="90"/>
        <v>1</v>
      </c>
      <c r="Z115" s="57" t="str">
        <f t="shared" si="91"/>
        <v>学校設定教科</v>
      </c>
      <c r="AA115" s="57" t="str">
        <f t="shared" si="92"/>
        <v/>
      </c>
      <c r="AB115" s="57" t="str">
        <f t="shared" si="92"/>
        <v/>
      </c>
      <c r="AC115" s="57" t="str">
        <f t="shared" si="92"/>
        <v/>
      </c>
      <c r="AD115" s="57" t="str">
        <f t="shared" si="92"/>
        <v/>
      </c>
      <c r="AE115" s="57" t="str">
        <f t="shared" si="92"/>
        <v>学校設定科目</v>
      </c>
      <c r="AF115" s="57" t="str">
        <f t="shared" si="92"/>
        <v/>
      </c>
      <c r="AG115" s="57" t="str">
        <f t="shared" si="92"/>
        <v>書道Ⅲ</v>
      </c>
      <c r="AH115" s="57" t="str">
        <f t="shared" si="92"/>
        <v/>
      </c>
      <c r="AI115" s="57" t="str">
        <f t="shared" si="92"/>
        <v/>
      </c>
      <c r="AJ115" s="57" t="str">
        <f t="shared" si="92"/>
        <v/>
      </c>
      <c r="AK115" s="57" t="str">
        <f t="shared" si="92"/>
        <v/>
      </c>
      <c r="AL115" s="57" t="str">
        <f t="shared" si="92"/>
        <v/>
      </c>
      <c r="AM115" s="57" t="str">
        <f t="shared" si="92"/>
        <v>農業機械</v>
      </c>
      <c r="AN115" s="57" t="str">
        <f t="shared" si="92"/>
        <v>機械設計</v>
      </c>
      <c r="AO115" s="57" t="str">
        <f t="shared" si="92"/>
        <v>原価計算</v>
      </c>
      <c r="AP115" s="57" t="str">
        <f t="shared" si="92"/>
        <v>電気通信理論</v>
      </c>
      <c r="AQ115" s="57" t="str">
        <f t="shared" si="93"/>
        <v>服飾手芸</v>
      </c>
      <c r="AR115" s="57" t="str">
        <f t="shared" si="93"/>
        <v/>
      </c>
      <c r="AS115" s="57" t="str">
        <f t="shared" si="93"/>
        <v>学校設定科目</v>
      </c>
      <c r="AT115" s="57" t="str">
        <f t="shared" si="93"/>
        <v/>
      </c>
      <c r="AU115" s="57" t="str">
        <f t="shared" si="93"/>
        <v/>
      </c>
      <c r="AV115" s="57" t="str">
        <f t="shared" si="93"/>
        <v/>
      </c>
      <c r="AW115" s="57" t="str">
        <f t="shared" si="93"/>
        <v/>
      </c>
      <c r="AX115" s="57" t="str">
        <f t="shared" si="93"/>
        <v>鑑賞研究</v>
      </c>
      <c r="AY115" s="57" t="str">
        <f t="shared" si="93"/>
        <v/>
      </c>
      <c r="AZ115" s="57" t="str">
        <f t="shared" si="89"/>
        <v/>
      </c>
    </row>
    <row r="116" spans="2:52" x14ac:dyDescent="0.15">
      <c r="B116" s="50">
        <f t="shared" si="43"/>
        <v>10</v>
      </c>
      <c r="C116" s="50">
        <f t="shared" si="44"/>
        <v>21</v>
      </c>
      <c r="D116" s="50" t="str">
        <f t="shared" si="45"/>
        <v>1994_10_21</v>
      </c>
      <c r="E116" s="50" t="str">
        <f t="shared" si="47"/>
        <v>1_21_10</v>
      </c>
      <c r="F116" s="50">
        <f t="shared" si="48"/>
        <v>1</v>
      </c>
      <c r="G116" s="50">
        <f t="shared" si="49"/>
        <v>115</v>
      </c>
      <c r="H116" s="50">
        <f t="shared" si="50"/>
        <v>1115</v>
      </c>
      <c r="I116" s="57">
        <v>1994</v>
      </c>
      <c r="J116" s="57" t="s">
        <v>113</v>
      </c>
      <c r="K116" s="57" t="s">
        <v>136</v>
      </c>
      <c r="L116" s="57" t="str">
        <f t="shared" si="51"/>
        <v>1994_農業</v>
      </c>
      <c r="M116" s="57" t="str">
        <f t="shared" si="52"/>
        <v>1994_農業_農業土木施工</v>
      </c>
      <c r="N116" s="57">
        <f t="shared" si="46"/>
        <v>1115</v>
      </c>
      <c r="P116" s="57">
        <f t="shared" si="53"/>
        <v>115</v>
      </c>
      <c r="X116" s="59">
        <v>13</v>
      </c>
      <c r="Y116" s="56">
        <f t="shared" si="90"/>
        <v>30</v>
      </c>
      <c r="Z116" s="57" t="str">
        <f t="shared" si="91"/>
        <v>農業</v>
      </c>
      <c r="AA116" s="57" t="str">
        <f t="shared" si="92"/>
        <v/>
      </c>
      <c r="AB116" s="57" t="str">
        <f t="shared" si="92"/>
        <v/>
      </c>
      <c r="AC116" s="57" t="str">
        <f t="shared" si="92"/>
        <v/>
      </c>
      <c r="AD116" s="57" t="str">
        <f t="shared" si="92"/>
        <v/>
      </c>
      <c r="AE116" s="57" t="str">
        <f t="shared" si="92"/>
        <v/>
      </c>
      <c r="AF116" s="57" t="str">
        <f t="shared" si="92"/>
        <v/>
      </c>
      <c r="AG116" s="57" t="str">
        <f t="shared" si="92"/>
        <v>学校設定科目</v>
      </c>
      <c r="AH116" s="57" t="str">
        <f t="shared" si="92"/>
        <v/>
      </c>
      <c r="AI116" s="57" t="str">
        <f t="shared" si="92"/>
        <v/>
      </c>
      <c r="AJ116" s="57" t="str">
        <f t="shared" si="92"/>
        <v/>
      </c>
      <c r="AK116" s="57" t="str">
        <f t="shared" si="92"/>
        <v/>
      </c>
      <c r="AL116" s="57" t="str">
        <f t="shared" si="92"/>
        <v/>
      </c>
      <c r="AM116" s="57" t="str">
        <f t="shared" si="92"/>
        <v>食品製造</v>
      </c>
      <c r="AN116" s="57" t="str">
        <f t="shared" si="92"/>
        <v>原動機</v>
      </c>
      <c r="AO116" s="57" t="str">
        <f t="shared" si="92"/>
        <v>会計実務</v>
      </c>
      <c r="AP116" s="57" t="str">
        <f t="shared" si="92"/>
        <v>栽培漁業</v>
      </c>
      <c r="AQ116" s="57" t="str">
        <f t="shared" si="93"/>
        <v>フードデザイン</v>
      </c>
      <c r="AR116" s="57" t="str">
        <f t="shared" si="93"/>
        <v/>
      </c>
      <c r="AS116" s="57" t="str">
        <f t="shared" si="93"/>
        <v/>
      </c>
      <c r="AT116" s="57" t="str">
        <f t="shared" si="93"/>
        <v/>
      </c>
      <c r="AU116" s="57" t="str">
        <f t="shared" si="93"/>
        <v/>
      </c>
      <c r="AV116" s="57" t="str">
        <f t="shared" si="93"/>
        <v/>
      </c>
      <c r="AW116" s="57" t="str">
        <f t="shared" si="93"/>
        <v/>
      </c>
      <c r="AX116" s="57" t="str">
        <f t="shared" si="93"/>
        <v>学校設定科目</v>
      </c>
      <c r="AY116" s="57" t="str">
        <f t="shared" si="93"/>
        <v/>
      </c>
      <c r="AZ116" s="57" t="str">
        <f t="shared" si="89"/>
        <v/>
      </c>
    </row>
    <row r="117" spans="2:52" x14ac:dyDescent="0.15">
      <c r="B117" s="50">
        <f t="shared" si="43"/>
        <v>10</v>
      </c>
      <c r="C117" s="50">
        <f t="shared" si="44"/>
        <v>22</v>
      </c>
      <c r="D117" s="50" t="str">
        <f t="shared" si="45"/>
        <v>1994_10_22</v>
      </c>
      <c r="E117" s="50" t="str">
        <f t="shared" si="47"/>
        <v>1_22_10</v>
      </c>
      <c r="F117" s="50">
        <f t="shared" si="48"/>
        <v>1</v>
      </c>
      <c r="G117" s="50">
        <f t="shared" si="49"/>
        <v>116</v>
      </c>
      <c r="H117" s="50">
        <f t="shared" si="50"/>
        <v>1116</v>
      </c>
      <c r="I117" s="57">
        <v>1994</v>
      </c>
      <c r="J117" s="57" t="s">
        <v>113</v>
      </c>
      <c r="K117" s="57" t="s">
        <v>483</v>
      </c>
      <c r="L117" s="57" t="str">
        <f t="shared" si="51"/>
        <v>1994_農業</v>
      </c>
      <c r="M117" s="57" t="str">
        <f t="shared" si="52"/>
        <v>1994_農業_農業水利</v>
      </c>
      <c r="N117" s="57">
        <f t="shared" si="46"/>
        <v>1116</v>
      </c>
      <c r="P117" s="57">
        <f t="shared" si="53"/>
        <v>116</v>
      </c>
      <c r="X117" s="59">
        <v>14</v>
      </c>
      <c r="Y117" s="56">
        <f t="shared" si="90"/>
        <v>61</v>
      </c>
      <c r="Z117" s="57" t="str">
        <f t="shared" si="91"/>
        <v>工業</v>
      </c>
      <c r="AA117" s="57" t="str">
        <f t="shared" si="92"/>
        <v/>
      </c>
      <c r="AB117" s="57" t="str">
        <f t="shared" si="92"/>
        <v/>
      </c>
      <c r="AC117" s="57" t="str">
        <f t="shared" si="92"/>
        <v/>
      </c>
      <c r="AD117" s="57" t="str">
        <f t="shared" si="92"/>
        <v/>
      </c>
      <c r="AE117" s="57" t="str">
        <f t="shared" si="92"/>
        <v/>
      </c>
      <c r="AF117" s="57" t="str">
        <f t="shared" si="92"/>
        <v/>
      </c>
      <c r="AG117" s="57" t="str">
        <f t="shared" si="92"/>
        <v/>
      </c>
      <c r="AH117" s="57" t="str">
        <f t="shared" si="92"/>
        <v/>
      </c>
      <c r="AI117" s="57" t="str">
        <f t="shared" si="92"/>
        <v/>
      </c>
      <c r="AJ117" s="57" t="str">
        <f t="shared" si="92"/>
        <v/>
      </c>
      <c r="AK117" s="57" t="str">
        <f t="shared" si="92"/>
        <v/>
      </c>
      <c r="AL117" s="57" t="str">
        <f t="shared" si="92"/>
        <v/>
      </c>
      <c r="AM117" s="57" t="str">
        <f t="shared" si="92"/>
        <v>食品化学</v>
      </c>
      <c r="AN117" s="57" t="str">
        <f t="shared" si="92"/>
        <v>電子機械</v>
      </c>
      <c r="AO117" s="57" t="str">
        <f t="shared" si="92"/>
        <v>情報処理</v>
      </c>
      <c r="AP117" s="57" t="str">
        <f t="shared" si="92"/>
        <v>水産生物</v>
      </c>
      <c r="AQ117" s="57" t="str">
        <f t="shared" si="93"/>
        <v>食文化</v>
      </c>
      <c r="AR117" s="57" t="str">
        <f t="shared" si="93"/>
        <v/>
      </c>
      <c r="AS117" s="57" t="str">
        <f t="shared" si="93"/>
        <v/>
      </c>
      <c r="AT117" s="57" t="str">
        <f t="shared" si="93"/>
        <v/>
      </c>
      <c r="AU117" s="57" t="str">
        <f t="shared" si="93"/>
        <v/>
      </c>
      <c r="AV117" s="57" t="str">
        <f t="shared" si="93"/>
        <v/>
      </c>
      <c r="AW117" s="57" t="str">
        <f t="shared" si="93"/>
        <v/>
      </c>
      <c r="AX117" s="57" t="str">
        <f t="shared" si="93"/>
        <v/>
      </c>
      <c r="AY117" s="57" t="str">
        <f t="shared" si="93"/>
        <v/>
      </c>
      <c r="AZ117" s="57" t="str">
        <f t="shared" si="89"/>
        <v/>
      </c>
    </row>
    <row r="118" spans="2:52" x14ac:dyDescent="0.15">
      <c r="B118" s="50">
        <f t="shared" si="43"/>
        <v>10</v>
      </c>
      <c r="C118" s="50">
        <f t="shared" si="44"/>
        <v>23</v>
      </c>
      <c r="D118" s="50" t="str">
        <f t="shared" si="45"/>
        <v>1994_10_23</v>
      </c>
      <c r="E118" s="50" t="str">
        <f t="shared" si="47"/>
        <v>1_23_10</v>
      </c>
      <c r="F118" s="50">
        <f t="shared" si="48"/>
        <v>1</v>
      </c>
      <c r="G118" s="50">
        <f t="shared" si="49"/>
        <v>117</v>
      </c>
      <c r="H118" s="50">
        <f t="shared" si="50"/>
        <v>1117</v>
      </c>
      <c r="I118" s="57">
        <v>1994</v>
      </c>
      <c r="J118" s="57" t="s">
        <v>113</v>
      </c>
      <c r="K118" s="57" t="s">
        <v>484</v>
      </c>
      <c r="L118" s="57" t="str">
        <f t="shared" si="51"/>
        <v>1994_農業</v>
      </c>
      <c r="M118" s="57" t="str">
        <f t="shared" si="52"/>
        <v>1994_農業_農地開発</v>
      </c>
      <c r="N118" s="57">
        <f t="shared" si="46"/>
        <v>1117</v>
      </c>
      <c r="P118" s="57">
        <f t="shared" si="53"/>
        <v>117</v>
      </c>
      <c r="X118" s="59">
        <v>15</v>
      </c>
      <c r="Y118" s="56">
        <f t="shared" si="90"/>
        <v>18</v>
      </c>
      <c r="Z118" s="57" t="str">
        <f t="shared" si="91"/>
        <v>商業</v>
      </c>
      <c r="AA118" s="57" t="str">
        <f t="shared" si="92"/>
        <v/>
      </c>
      <c r="AB118" s="57" t="str">
        <f t="shared" si="92"/>
        <v/>
      </c>
      <c r="AC118" s="57" t="str">
        <f t="shared" si="92"/>
        <v/>
      </c>
      <c r="AD118" s="57" t="str">
        <f t="shared" si="92"/>
        <v/>
      </c>
      <c r="AE118" s="57" t="str">
        <f t="shared" si="92"/>
        <v/>
      </c>
      <c r="AF118" s="57" t="str">
        <f t="shared" si="92"/>
        <v/>
      </c>
      <c r="AG118" s="57" t="str">
        <f t="shared" si="92"/>
        <v/>
      </c>
      <c r="AH118" s="57" t="str">
        <f t="shared" si="92"/>
        <v/>
      </c>
      <c r="AI118" s="57" t="str">
        <f t="shared" si="92"/>
        <v/>
      </c>
      <c r="AJ118" s="57" t="str">
        <f t="shared" si="92"/>
        <v/>
      </c>
      <c r="AK118" s="57" t="str">
        <f t="shared" si="92"/>
        <v/>
      </c>
      <c r="AL118" s="57" t="str">
        <f t="shared" si="92"/>
        <v/>
      </c>
      <c r="AM118" s="57" t="str">
        <f t="shared" si="92"/>
        <v>微生物基礎</v>
      </c>
      <c r="AN118" s="57" t="str">
        <f t="shared" si="92"/>
        <v>電子機械応用</v>
      </c>
      <c r="AO118" s="57" t="str">
        <f t="shared" si="92"/>
        <v>ビジネス情報</v>
      </c>
      <c r="AP118" s="57" t="str">
        <f t="shared" si="92"/>
        <v>海洋環境</v>
      </c>
      <c r="AQ118" s="57" t="str">
        <f t="shared" si="93"/>
        <v>調理</v>
      </c>
      <c r="AR118" s="57" t="str">
        <f t="shared" si="93"/>
        <v/>
      </c>
      <c r="AS118" s="57" t="str">
        <f t="shared" si="93"/>
        <v/>
      </c>
      <c r="AT118" s="57" t="str">
        <f t="shared" si="93"/>
        <v/>
      </c>
      <c r="AU118" s="57" t="str">
        <f t="shared" si="93"/>
        <v/>
      </c>
      <c r="AV118" s="57" t="str">
        <f t="shared" si="93"/>
        <v/>
      </c>
      <c r="AW118" s="57" t="str">
        <f t="shared" si="93"/>
        <v/>
      </c>
      <c r="AX118" s="57" t="str">
        <f t="shared" si="93"/>
        <v/>
      </c>
      <c r="AY118" s="57" t="str">
        <f t="shared" si="93"/>
        <v/>
      </c>
      <c r="AZ118" s="57" t="str">
        <f t="shared" si="89"/>
        <v/>
      </c>
    </row>
    <row r="119" spans="2:52" x14ac:dyDescent="0.15">
      <c r="B119" s="50">
        <f t="shared" si="43"/>
        <v>10</v>
      </c>
      <c r="C119" s="50">
        <f t="shared" si="44"/>
        <v>24</v>
      </c>
      <c r="D119" s="50" t="str">
        <f t="shared" si="45"/>
        <v>1994_10_24</v>
      </c>
      <c r="E119" s="50" t="str">
        <f t="shared" si="47"/>
        <v>1_24_10</v>
      </c>
      <c r="F119" s="50">
        <f t="shared" si="48"/>
        <v>1</v>
      </c>
      <c r="G119" s="50">
        <f t="shared" si="49"/>
        <v>118</v>
      </c>
      <c r="H119" s="50">
        <f t="shared" si="50"/>
        <v>1118</v>
      </c>
      <c r="I119" s="57">
        <v>1994</v>
      </c>
      <c r="J119" s="57" t="s">
        <v>113</v>
      </c>
      <c r="K119" s="57" t="s">
        <v>128</v>
      </c>
      <c r="L119" s="57" t="str">
        <f t="shared" si="51"/>
        <v>1994_農業</v>
      </c>
      <c r="M119" s="57" t="str">
        <f t="shared" si="52"/>
        <v>1994_農業_食品製造</v>
      </c>
      <c r="N119" s="57">
        <f t="shared" si="46"/>
        <v>1118</v>
      </c>
      <c r="P119" s="57">
        <f t="shared" si="53"/>
        <v>118</v>
      </c>
      <c r="X119" s="59">
        <v>16</v>
      </c>
      <c r="Y119" s="56">
        <f t="shared" si="90"/>
        <v>21</v>
      </c>
      <c r="Z119" s="57" t="str">
        <f t="shared" si="91"/>
        <v>水産</v>
      </c>
      <c r="AA119" s="57" t="str">
        <f t="shared" si="92"/>
        <v/>
      </c>
      <c r="AB119" s="57" t="str">
        <f t="shared" si="92"/>
        <v/>
      </c>
      <c r="AC119" s="57" t="str">
        <f t="shared" si="92"/>
        <v/>
      </c>
      <c r="AD119" s="57" t="str">
        <f t="shared" si="92"/>
        <v/>
      </c>
      <c r="AE119" s="57" t="str">
        <f t="shared" si="92"/>
        <v/>
      </c>
      <c r="AF119" s="57" t="str">
        <f t="shared" si="92"/>
        <v/>
      </c>
      <c r="AG119" s="57" t="str">
        <f t="shared" si="92"/>
        <v/>
      </c>
      <c r="AH119" s="57" t="str">
        <f t="shared" si="92"/>
        <v/>
      </c>
      <c r="AI119" s="57" t="str">
        <f t="shared" si="92"/>
        <v/>
      </c>
      <c r="AJ119" s="57" t="str">
        <f t="shared" si="92"/>
        <v/>
      </c>
      <c r="AK119" s="57" t="str">
        <f t="shared" si="92"/>
        <v/>
      </c>
      <c r="AL119" s="57" t="str">
        <f t="shared" si="92"/>
        <v/>
      </c>
      <c r="AM119" s="57" t="str">
        <f t="shared" si="92"/>
        <v>植物バイオテクノロジー</v>
      </c>
      <c r="AN119" s="57" t="str">
        <f t="shared" si="92"/>
        <v>自動車工学</v>
      </c>
      <c r="AO119" s="57" t="str">
        <f t="shared" si="92"/>
        <v>文書デザイン</v>
      </c>
      <c r="AP119" s="57" t="str">
        <f t="shared" si="92"/>
        <v>操船</v>
      </c>
      <c r="AQ119" s="57" t="str">
        <f t="shared" si="93"/>
        <v>栄養</v>
      </c>
      <c r="AR119" s="57" t="str">
        <f t="shared" si="93"/>
        <v/>
      </c>
      <c r="AS119" s="57" t="str">
        <f t="shared" si="93"/>
        <v/>
      </c>
      <c r="AT119" s="57" t="str">
        <f t="shared" si="93"/>
        <v/>
      </c>
      <c r="AU119" s="57" t="str">
        <f t="shared" si="93"/>
        <v/>
      </c>
      <c r="AV119" s="57" t="str">
        <f t="shared" si="93"/>
        <v/>
      </c>
      <c r="AW119" s="57" t="str">
        <f t="shared" si="93"/>
        <v/>
      </c>
      <c r="AX119" s="57" t="str">
        <f t="shared" si="93"/>
        <v/>
      </c>
      <c r="AY119" s="57" t="str">
        <f t="shared" si="93"/>
        <v/>
      </c>
      <c r="AZ119" s="57" t="str">
        <f t="shared" si="89"/>
        <v/>
      </c>
    </row>
    <row r="120" spans="2:52" x14ac:dyDescent="0.15">
      <c r="B120" s="50">
        <f t="shared" si="43"/>
        <v>10</v>
      </c>
      <c r="C120" s="50">
        <f t="shared" si="44"/>
        <v>25</v>
      </c>
      <c r="D120" s="50" t="str">
        <f t="shared" si="45"/>
        <v>1994_10_25</v>
      </c>
      <c r="E120" s="50" t="str">
        <f t="shared" si="47"/>
        <v>1_25_10</v>
      </c>
      <c r="F120" s="50">
        <f t="shared" si="48"/>
        <v>1</v>
      </c>
      <c r="G120" s="50">
        <f t="shared" si="49"/>
        <v>119</v>
      </c>
      <c r="H120" s="50">
        <f t="shared" si="50"/>
        <v>1119</v>
      </c>
      <c r="I120" s="57">
        <v>1994</v>
      </c>
      <c r="J120" s="57" t="s">
        <v>113</v>
      </c>
      <c r="K120" s="57" t="s">
        <v>129</v>
      </c>
      <c r="L120" s="57" t="str">
        <f t="shared" si="51"/>
        <v>1994_農業</v>
      </c>
      <c r="M120" s="57" t="str">
        <f t="shared" si="52"/>
        <v>1994_農業_食品化学</v>
      </c>
      <c r="N120" s="57">
        <f t="shared" si="46"/>
        <v>1119</v>
      </c>
      <c r="P120" s="57">
        <f t="shared" si="53"/>
        <v>119</v>
      </c>
      <c r="X120" s="59">
        <v>17</v>
      </c>
      <c r="Y120" s="56">
        <f t="shared" si="90"/>
        <v>20</v>
      </c>
      <c r="Z120" s="57" t="str">
        <f t="shared" si="91"/>
        <v>専・家庭</v>
      </c>
      <c r="AA120" s="57" t="str">
        <f t="shared" si="92"/>
        <v/>
      </c>
      <c r="AB120" s="57" t="str">
        <f t="shared" si="92"/>
        <v/>
      </c>
      <c r="AC120" s="57" t="str">
        <f t="shared" si="92"/>
        <v/>
      </c>
      <c r="AD120" s="57" t="str">
        <f t="shared" si="92"/>
        <v/>
      </c>
      <c r="AE120" s="57" t="str">
        <f t="shared" si="92"/>
        <v/>
      </c>
      <c r="AF120" s="57" t="str">
        <f t="shared" si="92"/>
        <v/>
      </c>
      <c r="AG120" s="57" t="str">
        <f t="shared" si="92"/>
        <v/>
      </c>
      <c r="AH120" s="57" t="str">
        <f t="shared" si="92"/>
        <v/>
      </c>
      <c r="AI120" s="57" t="str">
        <f t="shared" si="92"/>
        <v/>
      </c>
      <c r="AJ120" s="57" t="str">
        <f t="shared" si="92"/>
        <v/>
      </c>
      <c r="AK120" s="57" t="str">
        <f t="shared" si="92"/>
        <v/>
      </c>
      <c r="AL120" s="57" t="str">
        <f t="shared" si="92"/>
        <v/>
      </c>
      <c r="AM120" s="57" t="str">
        <f t="shared" si="92"/>
        <v>動物・微生物バイオテクノロジー</v>
      </c>
      <c r="AN120" s="57" t="str">
        <f t="shared" si="92"/>
        <v>自動車整備</v>
      </c>
      <c r="AO120" s="57" t="str">
        <f t="shared" si="92"/>
        <v>プログラミング</v>
      </c>
      <c r="AP120" s="57" t="str">
        <f t="shared" si="92"/>
        <v>水産食品製造</v>
      </c>
      <c r="AQ120" s="57" t="str">
        <f t="shared" si="93"/>
        <v>食品</v>
      </c>
      <c r="AR120" s="57" t="str">
        <f t="shared" si="93"/>
        <v/>
      </c>
      <c r="AS120" s="57" t="str">
        <f t="shared" si="93"/>
        <v/>
      </c>
      <c r="AT120" s="57" t="str">
        <f t="shared" si="93"/>
        <v/>
      </c>
      <c r="AU120" s="57" t="str">
        <f t="shared" si="93"/>
        <v/>
      </c>
      <c r="AV120" s="57" t="str">
        <f t="shared" si="93"/>
        <v/>
      </c>
      <c r="AW120" s="57" t="str">
        <f t="shared" si="93"/>
        <v/>
      </c>
      <c r="AX120" s="57" t="str">
        <f t="shared" si="93"/>
        <v/>
      </c>
      <c r="AY120" s="57" t="str">
        <f t="shared" si="93"/>
        <v/>
      </c>
      <c r="AZ120" s="57" t="str">
        <f t="shared" ref="AZ120:AZ183" si="94">IFERROR(VLOOKUP($W$101&amp;"_"&amp;AZ$1&amp;"_"&amp;$X120,$D:$K,8,0),"")</f>
        <v/>
      </c>
    </row>
    <row r="121" spans="2:52" x14ac:dyDescent="0.15">
      <c r="B121" s="50">
        <f t="shared" si="43"/>
        <v>10</v>
      </c>
      <c r="C121" s="50">
        <f t="shared" si="44"/>
        <v>26</v>
      </c>
      <c r="D121" s="50" t="str">
        <f t="shared" si="45"/>
        <v>1994_10_26</v>
      </c>
      <c r="E121" s="50" t="str">
        <f t="shared" si="47"/>
        <v>1_26_10</v>
      </c>
      <c r="F121" s="50">
        <f t="shared" si="48"/>
        <v>1</v>
      </c>
      <c r="G121" s="50">
        <f t="shared" si="49"/>
        <v>120</v>
      </c>
      <c r="H121" s="50">
        <f t="shared" si="50"/>
        <v>1120</v>
      </c>
      <c r="I121" s="57">
        <v>1994</v>
      </c>
      <c r="J121" s="57" t="s">
        <v>113</v>
      </c>
      <c r="K121" s="57" t="s">
        <v>485</v>
      </c>
      <c r="L121" s="57" t="str">
        <f t="shared" si="51"/>
        <v>1994_農業</v>
      </c>
      <c r="M121" s="57" t="str">
        <f t="shared" si="52"/>
        <v>1994_農業_応用微生物</v>
      </c>
      <c r="N121" s="57">
        <f t="shared" si="46"/>
        <v>1120</v>
      </c>
      <c r="P121" s="57">
        <f t="shared" si="53"/>
        <v>120</v>
      </c>
      <c r="X121" s="59">
        <v>18</v>
      </c>
      <c r="Y121" s="56">
        <f t="shared" si="90"/>
        <v>7</v>
      </c>
      <c r="Z121" s="57" t="str">
        <f t="shared" si="91"/>
        <v>看護</v>
      </c>
      <c r="AA121" s="57" t="str">
        <f t="shared" si="92"/>
        <v/>
      </c>
      <c r="AB121" s="57" t="str">
        <f t="shared" si="92"/>
        <v/>
      </c>
      <c r="AC121" s="57" t="str">
        <f t="shared" si="92"/>
        <v/>
      </c>
      <c r="AD121" s="57" t="str">
        <f t="shared" si="92"/>
        <v/>
      </c>
      <c r="AE121" s="57" t="str">
        <f t="shared" si="92"/>
        <v/>
      </c>
      <c r="AF121" s="57" t="str">
        <f t="shared" si="92"/>
        <v/>
      </c>
      <c r="AG121" s="57" t="str">
        <f t="shared" si="92"/>
        <v/>
      </c>
      <c r="AH121" s="57" t="str">
        <f t="shared" si="92"/>
        <v/>
      </c>
      <c r="AI121" s="57" t="str">
        <f t="shared" si="92"/>
        <v/>
      </c>
      <c r="AJ121" s="57" t="str">
        <f t="shared" si="92"/>
        <v/>
      </c>
      <c r="AK121" s="57" t="str">
        <f t="shared" si="92"/>
        <v/>
      </c>
      <c r="AL121" s="57" t="str">
        <f t="shared" si="92"/>
        <v/>
      </c>
      <c r="AM121" s="57" t="str">
        <f t="shared" si="92"/>
        <v>農業経済</v>
      </c>
      <c r="AN121" s="57" t="str">
        <f t="shared" si="92"/>
        <v>電気基礎</v>
      </c>
      <c r="AO121" s="57" t="str">
        <f t="shared" si="92"/>
        <v>学校設定科目</v>
      </c>
      <c r="AP121" s="57" t="str">
        <f t="shared" si="92"/>
        <v>水産食品管理</v>
      </c>
      <c r="AQ121" s="57" t="str">
        <f t="shared" si="93"/>
        <v>食品衛生</v>
      </c>
      <c r="AR121" s="57" t="str">
        <f t="shared" si="93"/>
        <v/>
      </c>
      <c r="AS121" s="57" t="str">
        <f t="shared" si="93"/>
        <v/>
      </c>
      <c r="AT121" s="57" t="str">
        <f t="shared" si="93"/>
        <v/>
      </c>
      <c r="AU121" s="57" t="str">
        <f t="shared" si="93"/>
        <v/>
      </c>
      <c r="AV121" s="57" t="str">
        <f t="shared" si="93"/>
        <v/>
      </c>
      <c r="AW121" s="57" t="str">
        <f t="shared" si="93"/>
        <v/>
      </c>
      <c r="AX121" s="57" t="str">
        <f t="shared" si="93"/>
        <v/>
      </c>
      <c r="AY121" s="57" t="str">
        <f t="shared" si="93"/>
        <v/>
      </c>
      <c r="AZ121" s="57" t="str">
        <f t="shared" si="94"/>
        <v/>
      </c>
    </row>
    <row r="122" spans="2:52" x14ac:dyDescent="0.15">
      <c r="B122" s="50">
        <f t="shared" si="43"/>
        <v>10</v>
      </c>
      <c r="C122" s="50">
        <f t="shared" si="44"/>
        <v>27</v>
      </c>
      <c r="D122" s="50" t="str">
        <f t="shared" si="45"/>
        <v>1994_10_27</v>
      </c>
      <c r="E122" s="50" t="str">
        <f t="shared" si="47"/>
        <v>1_27_10</v>
      </c>
      <c r="F122" s="50">
        <f t="shared" si="48"/>
        <v>1</v>
      </c>
      <c r="G122" s="50">
        <f t="shared" si="49"/>
        <v>121</v>
      </c>
      <c r="H122" s="50">
        <f t="shared" si="50"/>
        <v>1121</v>
      </c>
      <c r="I122" s="57">
        <v>1994</v>
      </c>
      <c r="J122" s="57" t="s">
        <v>113</v>
      </c>
      <c r="K122" s="57" t="s">
        <v>486</v>
      </c>
      <c r="L122" s="57" t="str">
        <f t="shared" si="51"/>
        <v>1994_農業</v>
      </c>
      <c r="M122" s="57" t="str">
        <f t="shared" si="52"/>
        <v>1994_農業_食品製造機器</v>
      </c>
      <c r="N122" s="57">
        <f t="shared" si="46"/>
        <v>1121</v>
      </c>
      <c r="P122" s="57">
        <f t="shared" si="53"/>
        <v>121</v>
      </c>
      <c r="X122" s="59">
        <v>19</v>
      </c>
      <c r="Y122" s="56">
        <f t="shared" si="90"/>
        <v>12</v>
      </c>
      <c r="Z122" s="57" t="str">
        <f t="shared" si="91"/>
        <v>専・情報</v>
      </c>
      <c r="AA122" s="57" t="str">
        <f t="shared" si="92"/>
        <v/>
      </c>
      <c r="AB122" s="57" t="str">
        <f t="shared" si="92"/>
        <v/>
      </c>
      <c r="AC122" s="57" t="str">
        <f t="shared" si="92"/>
        <v/>
      </c>
      <c r="AD122" s="57" t="str">
        <f t="shared" si="92"/>
        <v/>
      </c>
      <c r="AE122" s="57" t="str">
        <f t="shared" si="92"/>
        <v/>
      </c>
      <c r="AF122" s="57" t="str">
        <f t="shared" si="92"/>
        <v/>
      </c>
      <c r="AG122" s="57" t="str">
        <f t="shared" si="92"/>
        <v/>
      </c>
      <c r="AH122" s="57" t="str">
        <f t="shared" si="92"/>
        <v/>
      </c>
      <c r="AI122" s="57" t="str">
        <f t="shared" si="92"/>
        <v/>
      </c>
      <c r="AJ122" s="57" t="str">
        <f t="shared" si="92"/>
        <v/>
      </c>
      <c r="AK122" s="57" t="str">
        <f t="shared" si="92"/>
        <v/>
      </c>
      <c r="AL122" s="57" t="str">
        <f t="shared" si="92"/>
        <v/>
      </c>
      <c r="AM122" s="57" t="str">
        <f t="shared" si="92"/>
        <v>食品流通</v>
      </c>
      <c r="AN122" s="57" t="str">
        <f t="shared" si="92"/>
        <v>電気機器</v>
      </c>
      <c r="AO122" s="57" t="str">
        <f t="shared" si="92"/>
        <v/>
      </c>
      <c r="AP122" s="57" t="str">
        <f t="shared" si="92"/>
        <v>水産流通</v>
      </c>
      <c r="AQ122" s="57" t="str">
        <f t="shared" si="93"/>
        <v>公衆衛生</v>
      </c>
      <c r="AR122" s="57" t="str">
        <f t="shared" si="93"/>
        <v/>
      </c>
      <c r="AS122" s="57" t="str">
        <f t="shared" si="93"/>
        <v/>
      </c>
      <c r="AT122" s="57" t="str">
        <f t="shared" si="93"/>
        <v/>
      </c>
      <c r="AU122" s="57" t="str">
        <f t="shared" si="93"/>
        <v/>
      </c>
      <c r="AV122" s="57" t="str">
        <f t="shared" si="93"/>
        <v/>
      </c>
      <c r="AW122" s="57" t="str">
        <f t="shared" si="93"/>
        <v/>
      </c>
      <c r="AX122" s="57" t="str">
        <f t="shared" si="93"/>
        <v/>
      </c>
      <c r="AY122" s="57" t="str">
        <f t="shared" si="93"/>
        <v/>
      </c>
      <c r="AZ122" s="57" t="str">
        <f t="shared" si="94"/>
        <v/>
      </c>
    </row>
    <row r="123" spans="2:52" x14ac:dyDescent="0.15">
      <c r="B123" s="50">
        <f t="shared" si="43"/>
        <v>10</v>
      </c>
      <c r="C123" s="50">
        <f t="shared" si="44"/>
        <v>28</v>
      </c>
      <c r="D123" s="50" t="str">
        <f t="shared" si="45"/>
        <v>1994_10_28</v>
      </c>
      <c r="E123" s="50" t="str">
        <f t="shared" si="47"/>
        <v>1_28_10</v>
      </c>
      <c r="F123" s="50">
        <f t="shared" si="48"/>
        <v>1</v>
      </c>
      <c r="G123" s="50">
        <f t="shared" si="49"/>
        <v>122</v>
      </c>
      <c r="H123" s="50">
        <f t="shared" si="50"/>
        <v>1122</v>
      </c>
      <c r="I123" s="57">
        <v>1994</v>
      </c>
      <c r="J123" s="57" t="s">
        <v>113</v>
      </c>
      <c r="K123" s="57" t="s">
        <v>487</v>
      </c>
      <c r="L123" s="57" t="str">
        <f t="shared" si="51"/>
        <v>1994_農業</v>
      </c>
      <c r="M123" s="57" t="str">
        <f t="shared" si="52"/>
        <v>1994_農業_生物工学基礎</v>
      </c>
      <c r="N123" s="57">
        <f t="shared" si="46"/>
        <v>1122</v>
      </c>
      <c r="P123" s="57">
        <f t="shared" si="53"/>
        <v>122</v>
      </c>
      <c r="X123" s="59">
        <v>20</v>
      </c>
      <c r="Y123" s="56">
        <f t="shared" si="90"/>
        <v>8</v>
      </c>
      <c r="Z123" s="57" t="str">
        <f t="shared" si="91"/>
        <v>福祉</v>
      </c>
      <c r="AA123" s="57" t="str">
        <f t="shared" si="92"/>
        <v/>
      </c>
      <c r="AB123" s="57" t="str">
        <f t="shared" si="92"/>
        <v/>
      </c>
      <c r="AC123" s="57" t="str">
        <f t="shared" si="92"/>
        <v/>
      </c>
      <c r="AD123" s="57" t="str">
        <f t="shared" si="92"/>
        <v/>
      </c>
      <c r="AE123" s="57" t="str">
        <f t="shared" si="92"/>
        <v/>
      </c>
      <c r="AF123" s="57" t="str">
        <f t="shared" si="92"/>
        <v/>
      </c>
      <c r="AG123" s="57" t="str">
        <f t="shared" si="92"/>
        <v/>
      </c>
      <c r="AH123" s="57" t="str">
        <f t="shared" si="92"/>
        <v/>
      </c>
      <c r="AI123" s="57" t="str">
        <f t="shared" si="92"/>
        <v/>
      </c>
      <c r="AJ123" s="57" t="str">
        <f t="shared" si="92"/>
        <v/>
      </c>
      <c r="AK123" s="57" t="str">
        <f t="shared" si="92"/>
        <v/>
      </c>
      <c r="AL123" s="57" t="str">
        <f t="shared" si="92"/>
        <v/>
      </c>
      <c r="AM123" s="57" t="str">
        <f t="shared" si="92"/>
        <v>森林科学</v>
      </c>
      <c r="AN123" s="57" t="str">
        <f t="shared" si="92"/>
        <v>電力技術</v>
      </c>
      <c r="AO123" s="57" t="str">
        <f t="shared" si="92"/>
        <v/>
      </c>
      <c r="AP123" s="57" t="str">
        <f t="shared" si="92"/>
        <v>ダイビング</v>
      </c>
      <c r="AQ123" s="57" t="str">
        <f t="shared" si="93"/>
        <v>学校設定科目</v>
      </c>
      <c r="AR123" s="57" t="str">
        <f t="shared" si="93"/>
        <v/>
      </c>
      <c r="AS123" s="57" t="str">
        <f t="shared" si="93"/>
        <v/>
      </c>
      <c r="AT123" s="57" t="str">
        <f t="shared" si="93"/>
        <v/>
      </c>
      <c r="AU123" s="57" t="str">
        <f t="shared" si="93"/>
        <v/>
      </c>
      <c r="AV123" s="57" t="str">
        <f t="shared" si="93"/>
        <v/>
      </c>
      <c r="AW123" s="57" t="str">
        <f t="shared" si="93"/>
        <v/>
      </c>
      <c r="AX123" s="57" t="str">
        <f t="shared" si="93"/>
        <v/>
      </c>
      <c r="AY123" s="57" t="str">
        <f t="shared" si="93"/>
        <v/>
      </c>
      <c r="AZ123" s="57" t="str">
        <f t="shared" si="94"/>
        <v/>
      </c>
    </row>
    <row r="124" spans="2:52" x14ac:dyDescent="0.15">
      <c r="B124" s="50">
        <f t="shared" si="43"/>
        <v>10</v>
      </c>
      <c r="C124" s="50">
        <f t="shared" si="44"/>
        <v>29</v>
      </c>
      <c r="D124" s="50" t="str">
        <f t="shared" si="45"/>
        <v>1994_10_29</v>
      </c>
      <c r="E124" s="50" t="str">
        <f t="shared" si="47"/>
        <v>1_29_10</v>
      </c>
      <c r="F124" s="50">
        <f t="shared" si="48"/>
        <v>1</v>
      </c>
      <c r="G124" s="50">
        <f t="shared" si="49"/>
        <v>123</v>
      </c>
      <c r="H124" s="50">
        <f t="shared" si="50"/>
        <v>1123</v>
      </c>
      <c r="I124" s="57">
        <v>1994</v>
      </c>
      <c r="J124" s="57" t="s">
        <v>113</v>
      </c>
      <c r="K124" s="57" t="s">
        <v>138</v>
      </c>
      <c r="L124" s="57" t="str">
        <f t="shared" si="51"/>
        <v>1994_農業</v>
      </c>
      <c r="M124" s="57" t="str">
        <f t="shared" si="52"/>
        <v>1994_農業_造園計画</v>
      </c>
      <c r="N124" s="57">
        <f t="shared" si="46"/>
        <v>1123</v>
      </c>
      <c r="P124" s="57">
        <f t="shared" si="53"/>
        <v>123</v>
      </c>
      <c r="X124" s="59">
        <v>21</v>
      </c>
      <c r="Y124" s="56">
        <f t="shared" si="90"/>
        <v>8</v>
      </c>
      <c r="Z124" s="57" t="str">
        <f t="shared" si="91"/>
        <v>理数</v>
      </c>
      <c r="AA124" s="57" t="str">
        <f t="shared" si="92"/>
        <v/>
      </c>
      <c r="AB124" s="57" t="str">
        <f t="shared" si="92"/>
        <v/>
      </c>
      <c r="AC124" s="57" t="str">
        <f t="shared" si="92"/>
        <v/>
      </c>
      <c r="AD124" s="57" t="str">
        <f t="shared" si="92"/>
        <v/>
      </c>
      <c r="AE124" s="57" t="str">
        <f t="shared" si="92"/>
        <v/>
      </c>
      <c r="AF124" s="57" t="str">
        <f t="shared" si="92"/>
        <v/>
      </c>
      <c r="AG124" s="57" t="str">
        <f t="shared" si="92"/>
        <v/>
      </c>
      <c r="AH124" s="57" t="str">
        <f t="shared" si="92"/>
        <v/>
      </c>
      <c r="AI124" s="57" t="str">
        <f t="shared" si="92"/>
        <v/>
      </c>
      <c r="AJ124" s="57" t="str">
        <f t="shared" si="92"/>
        <v/>
      </c>
      <c r="AK124" s="57" t="str">
        <f t="shared" si="92"/>
        <v/>
      </c>
      <c r="AL124" s="57" t="str">
        <f t="shared" si="92"/>
        <v/>
      </c>
      <c r="AM124" s="57" t="str">
        <f t="shared" si="92"/>
        <v>森林経営</v>
      </c>
      <c r="AN124" s="57" t="str">
        <f t="shared" si="92"/>
        <v>電子技術</v>
      </c>
      <c r="AO124" s="57" t="str">
        <f t="shared" si="92"/>
        <v/>
      </c>
      <c r="AP124" s="57" t="str">
        <f t="shared" si="92"/>
        <v>学校設定科目</v>
      </c>
      <c r="AQ124" s="57" t="str">
        <f t="shared" si="93"/>
        <v/>
      </c>
      <c r="AR124" s="57" t="str">
        <f t="shared" si="93"/>
        <v/>
      </c>
      <c r="AS124" s="57" t="str">
        <f t="shared" si="93"/>
        <v/>
      </c>
      <c r="AT124" s="57" t="str">
        <f t="shared" si="93"/>
        <v/>
      </c>
      <c r="AU124" s="57" t="str">
        <f t="shared" si="93"/>
        <v/>
      </c>
      <c r="AV124" s="57" t="str">
        <f t="shared" si="93"/>
        <v/>
      </c>
      <c r="AW124" s="57" t="str">
        <f t="shared" si="93"/>
        <v/>
      </c>
      <c r="AX124" s="57" t="str">
        <f t="shared" si="93"/>
        <v/>
      </c>
      <c r="AY124" s="57" t="str">
        <f t="shared" si="93"/>
        <v/>
      </c>
      <c r="AZ124" s="57" t="str">
        <f t="shared" si="94"/>
        <v/>
      </c>
    </row>
    <row r="125" spans="2:52" x14ac:dyDescent="0.15">
      <c r="B125" s="50">
        <f t="shared" si="43"/>
        <v>10</v>
      </c>
      <c r="C125" s="50">
        <f t="shared" si="44"/>
        <v>30</v>
      </c>
      <c r="D125" s="50" t="str">
        <f t="shared" si="45"/>
        <v>1994_10_30</v>
      </c>
      <c r="E125" s="50" t="str">
        <f t="shared" si="47"/>
        <v>1_30_10</v>
      </c>
      <c r="F125" s="50">
        <f t="shared" si="48"/>
        <v>1</v>
      </c>
      <c r="G125" s="50">
        <f t="shared" si="49"/>
        <v>124</v>
      </c>
      <c r="H125" s="50">
        <f t="shared" si="50"/>
        <v>1124</v>
      </c>
      <c r="I125" s="57">
        <v>1994</v>
      </c>
      <c r="J125" s="57" t="s">
        <v>113</v>
      </c>
      <c r="K125" s="57" t="s">
        <v>488</v>
      </c>
      <c r="L125" s="57" t="str">
        <f t="shared" si="51"/>
        <v>1994_農業</v>
      </c>
      <c r="M125" s="57" t="str">
        <f t="shared" si="52"/>
        <v>1994_農業_造園緑化材料</v>
      </c>
      <c r="N125" s="57">
        <f t="shared" si="46"/>
        <v>1124</v>
      </c>
      <c r="P125" s="57">
        <f t="shared" si="53"/>
        <v>124</v>
      </c>
      <c r="X125" s="59">
        <v>22</v>
      </c>
      <c r="Y125" s="56">
        <f t="shared" si="90"/>
        <v>8</v>
      </c>
      <c r="Z125" s="57" t="str">
        <f t="shared" si="91"/>
        <v>体育</v>
      </c>
      <c r="AA125" s="57" t="str">
        <f t="shared" si="92"/>
        <v/>
      </c>
      <c r="AB125" s="57" t="str">
        <f t="shared" si="92"/>
        <v/>
      </c>
      <c r="AC125" s="57" t="str">
        <f t="shared" si="92"/>
        <v/>
      </c>
      <c r="AD125" s="57" t="str">
        <f t="shared" si="92"/>
        <v/>
      </c>
      <c r="AE125" s="57" t="str">
        <f t="shared" si="92"/>
        <v/>
      </c>
      <c r="AF125" s="57" t="str">
        <f t="shared" si="92"/>
        <v/>
      </c>
      <c r="AG125" s="57" t="str">
        <f t="shared" si="92"/>
        <v/>
      </c>
      <c r="AH125" s="57" t="str">
        <f t="shared" si="92"/>
        <v/>
      </c>
      <c r="AI125" s="57" t="str">
        <f t="shared" si="92"/>
        <v/>
      </c>
      <c r="AJ125" s="57" t="str">
        <f t="shared" si="92"/>
        <v/>
      </c>
      <c r="AK125" s="57" t="str">
        <f t="shared" si="92"/>
        <v/>
      </c>
      <c r="AL125" s="57" t="str">
        <f t="shared" si="92"/>
        <v/>
      </c>
      <c r="AM125" s="57" t="str">
        <f t="shared" si="92"/>
        <v>林産加工</v>
      </c>
      <c r="AN125" s="57" t="str">
        <f t="shared" si="92"/>
        <v>電子回路</v>
      </c>
      <c r="AO125" s="57" t="str">
        <f t="shared" si="92"/>
        <v/>
      </c>
      <c r="AP125" s="57" t="str">
        <f t="shared" si="92"/>
        <v/>
      </c>
      <c r="AQ125" s="57" t="str">
        <f t="shared" si="93"/>
        <v/>
      </c>
      <c r="AR125" s="57" t="str">
        <f t="shared" si="93"/>
        <v/>
      </c>
      <c r="AS125" s="57" t="str">
        <f t="shared" si="93"/>
        <v/>
      </c>
      <c r="AT125" s="57" t="str">
        <f t="shared" si="93"/>
        <v/>
      </c>
      <c r="AU125" s="57" t="str">
        <f t="shared" si="93"/>
        <v/>
      </c>
      <c r="AV125" s="57" t="str">
        <f t="shared" si="93"/>
        <v/>
      </c>
      <c r="AW125" s="57" t="str">
        <f t="shared" si="93"/>
        <v/>
      </c>
      <c r="AX125" s="57" t="str">
        <f t="shared" si="93"/>
        <v/>
      </c>
      <c r="AY125" s="57" t="str">
        <f t="shared" si="93"/>
        <v/>
      </c>
      <c r="AZ125" s="57" t="str">
        <f t="shared" si="94"/>
        <v/>
      </c>
    </row>
    <row r="126" spans="2:52" x14ac:dyDescent="0.15">
      <c r="B126" s="50">
        <f t="shared" si="43"/>
        <v>10</v>
      </c>
      <c r="C126" s="50">
        <f t="shared" si="44"/>
        <v>31</v>
      </c>
      <c r="D126" s="50" t="str">
        <f t="shared" si="45"/>
        <v>1994_10_31</v>
      </c>
      <c r="E126" s="50" t="str">
        <f t="shared" si="47"/>
        <v>1_31_10</v>
      </c>
      <c r="F126" s="50">
        <f t="shared" si="48"/>
        <v>1</v>
      </c>
      <c r="G126" s="50">
        <f t="shared" si="49"/>
        <v>125</v>
      </c>
      <c r="H126" s="50">
        <f t="shared" si="50"/>
        <v>1125</v>
      </c>
      <c r="I126" s="57">
        <v>1994</v>
      </c>
      <c r="J126" s="57" t="s">
        <v>113</v>
      </c>
      <c r="K126" s="57" t="s">
        <v>489</v>
      </c>
      <c r="L126" s="57" t="str">
        <f t="shared" si="51"/>
        <v>1994_農業</v>
      </c>
      <c r="M126" s="57" t="str">
        <f t="shared" si="52"/>
        <v>1994_農業_造園施工・管理</v>
      </c>
      <c r="N126" s="57">
        <f t="shared" si="46"/>
        <v>1125</v>
      </c>
      <c r="P126" s="57">
        <f t="shared" si="53"/>
        <v>125</v>
      </c>
      <c r="X126" s="59">
        <v>23</v>
      </c>
      <c r="Y126" s="56">
        <f t="shared" si="90"/>
        <v>8</v>
      </c>
      <c r="Z126" s="57" t="str">
        <f t="shared" si="91"/>
        <v>音楽</v>
      </c>
      <c r="AA126" s="57" t="str">
        <f t="shared" si="92"/>
        <v/>
      </c>
      <c r="AB126" s="57" t="str">
        <f t="shared" si="92"/>
        <v/>
      </c>
      <c r="AC126" s="57" t="str">
        <f t="shared" si="92"/>
        <v/>
      </c>
      <c r="AD126" s="57" t="str">
        <f t="shared" si="92"/>
        <v/>
      </c>
      <c r="AE126" s="57" t="str">
        <f t="shared" si="92"/>
        <v/>
      </c>
      <c r="AF126" s="57" t="str">
        <f t="shared" si="92"/>
        <v/>
      </c>
      <c r="AG126" s="57" t="str">
        <f t="shared" si="92"/>
        <v/>
      </c>
      <c r="AH126" s="57" t="str">
        <f t="shared" si="92"/>
        <v/>
      </c>
      <c r="AI126" s="57" t="str">
        <f t="shared" si="92"/>
        <v/>
      </c>
      <c r="AJ126" s="57" t="str">
        <f t="shared" si="92"/>
        <v/>
      </c>
      <c r="AK126" s="57" t="str">
        <f t="shared" si="92"/>
        <v/>
      </c>
      <c r="AL126" s="57" t="str">
        <f t="shared" si="92"/>
        <v/>
      </c>
      <c r="AM126" s="57" t="str">
        <f t="shared" si="92"/>
        <v>農業土木設計</v>
      </c>
      <c r="AN126" s="57" t="str">
        <f t="shared" si="92"/>
        <v>電子計測制御</v>
      </c>
      <c r="AO126" s="57" t="str">
        <f t="shared" si="92"/>
        <v/>
      </c>
      <c r="AP126" s="57" t="str">
        <f t="shared" si="92"/>
        <v/>
      </c>
      <c r="AQ126" s="57" t="str">
        <f t="shared" si="93"/>
        <v/>
      </c>
      <c r="AR126" s="57" t="str">
        <f t="shared" si="93"/>
        <v/>
      </c>
      <c r="AS126" s="57" t="str">
        <f t="shared" si="93"/>
        <v/>
      </c>
      <c r="AT126" s="57" t="str">
        <f t="shared" si="93"/>
        <v/>
      </c>
      <c r="AU126" s="57" t="str">
        <f t="shared" si="93"/>
        <v/>
      </c>
      <c r="AV126" s="57" t="str">
        <f t="shared" si="93"/>
        <v/>
      </c>
      <c r="AW126" s="57" t="str">
        <f t="shared" si="93"/>
        <v/>
      </c>
      <c r="AX126" s="57" t="str">
        <f t="shared" si="93"/>
        <v/>
      </c>
      <c r="AY126" s="57" t="str">
        <f t="shared" si="93"/>
        <v/>
      </c>
      <c r="AZ126" s="57" t="str">
        <f t="shared" si="94"/>
        <v/>
      </c>
    </row>
    <row r="127" spans="2:52" x14ac:dyDescent="0.15">
      <c r="B127" s="50">
        <f t="shared" si="43"/>
        <v>10</v>
      </c>
      <c r="C127" s="50">
        <f t="shared" si="44"/>
        <v>32</v>
      </c>
      <c r="D127" s="50" t="str">
        <f t="shared" si="45"/>
        <v>1994_10_32</v>
      </c>
      <c r="E127" s="50" t="str">
        <f t="shared" si="47"/>
        <v>1_32_10</v>
      </c>
      <c r="F127" s="50">
        <f t="shared" si="48"/>
        <v>1</v>
      </c>
      <c r="G127" s="50">
        <f t="shared" si="49"/>
        <v>126</v>
      </c>
      <c r="H127" s="50">
        <f t="shared" si="50"/>
        <v>1126</v>
      </c>
      <c r="I127" s="57">
        <v>1994</v>
      </c>
      <c r="J127" s="57" t="s">
        <v>113</v>
      </c>
      <c r="K127" s="57" t="s">
        <v>385</v>
      </c>
      <c r="L127" s="57" t="str">
        <f t="shared" si="51"/>
        <v>1994_農業</v>
      </c>
      <c r="M127" s="57" t="str">
        <f t="shared" si="52"/>
        <v>1994_農業_農業経済</v>
      </c>
      <c r="N127" s="57">
        <f t="shared" si="46"/>
        <v>1126</v>
      </c>
      <c r="P127" s="57">
        <f t="shared" si="53"/>
        <v>126</v>
      </c>
      <c r="X127" s="59">
        <v>24</v>
      </c>
      <c r="Y127" s="56">
        <f t="shared" si="90"/>
        <v>13</v>
      </c>
      <c r="Z127" s="57" t="str">
        <f t="shared" si="91"/>
        <v>美術</v>
      </c>
      <c r="AA127" s="57" t="str">
        <f t="shared" si="92"/>
        <v/>
      </c>
      <c r="AB127" s="57" t="str">
        <f t="shared" si="92"/>
        <v/>
      </c>
      <c r="AC127" s="57" t="str">
        <f t="shared" si="92"/>
        <v/>
      </c>
      <c r="AD127" s="57" t="str">
        <f t="shared" si="92"/>
        <v/>
      </c>
      <c r="AE127" s="57" t="str">
        <f t="shared" si="92"/>
        <v/>
      </c>
      <c r="AF127" s="57" t="str">
        <f t="shared" si="92"/>
        <v/>
      </c>
      <c r="AG127" s="57" t="str">
        <f t="shared" si="92"/>
        <v/>
      </c>
      <c r="AH127" s="57" t="str">
        <f t="shared" si="92"/>
        <v/>
      </c>
      <c r="AI127" s="57" t="str">
        <f t="shared" si="92"/>
        <v/>
      </c>
      <c r="AJ127" s="57" t="str">
        <f t="shared" si="92"/>
        <v/>
      </c>
      <c r="AK127" s="57" t="str">
        <f t="shared" si="92"/>
        <v/>
      </c>
      <c r="AL127" s="57" t="str">
        <f t="shared" si="92"/>
        <v/>
      </c>
      <c r="AM127" s="57" t="str">
        <f t="shared" si="92"/>
        <v>農業土木施工</v>
      </c>
      <c r="AN127" s="57" t="str">
        <f t="shared" si="92"/>
        <v>通信技術</v>
      </c>
      <c r="AO127" s="57" t="str">
        <f t="shared" si="92"/>
        <v/>
      </c>
      <c r="AP127" s="57" t="str">
        <f t="shared" si="92"/>
        <v/>
      </c>
      <c r="AQ127" s="57" t="str">
        <f t="shared" si="93"/>
        <v/>
      </c>
      <c r="AR127" s="57" t="str">
        <f t="shared" si="93"/>
        <v/>
      </c>
      <c r="AS127" s="57" t="str">
        <f t="shared" si="93"/>
        <v/>
      </c>
      <c r="AT127" s="57" t="str">
        <f t="shared" si="93"/>
        <v/>
      </c>
      <c r="AU127" s="57" t="str">
        <f t="shared" si="93"/>
        <v/>
      </c>
      <c r="AV127" s="57" t="str">
        <f t="shared" si="93"/>
        <v/>
      </c>
      <c r="AW127" s="57" t="str">
        <f t="shared" si="93"/>
        <v/>
      </c>
      <c r="AX127" s="57" t="str">
        <f t="shared" si="93"/>
        <v/>
      </c>
      <c r="AY127" s="57" t="str">
        <f t="shared" si="93"/>
        <v/>
      </c>
      <c r="AZ127" s="57" t="str">
        <f t="shared" si="94"/>
        <v/>
      </c>
    </row>
    <row r="128" spans="2:52" x14ac:dyDescent="0.15">
      <c r="B128" s="50">
        <f t="shared" si="43"/>
        <v>10</v>
      </c>
      <c r="C128" s="50">
        <f t="shared" si="44"/>
        <v>33</v>
      </c>
      <c r="D128" s="50" t="str">
        <f t="shared" si="45"/>
        <v>1994_10_33</v>
      </c>
      <c r="E128" s="50" t="str">
        <f t="shared" si="47"/>
        <v>1_33_10</v>
      </c>
      <c r="F128" s="50">
        <f t="shared" si="48"/>
        <v>1</v>
      </c>
      <c r="G128" s="50">
        <f t="shared" si="49"/>
        <v>127</v>
      </c>
      <c r="H128" s="50">
        <f t="shared" si="50"/>
        <v>1127</v>
      </c>
      <c r="I128" s="57">
        <v>1994</v>
      </c>
      <c r="J128" s="57" t="s">
        <v>113</v>
      </c>
      <c r="K128" s="57" t="s">
        <v>490</v>
      </c>
      <c r="L128" s="57" t="str">
        <f t="shared" si="51"/>
        <v>1994_農業</v>
      </c>
      <c r="M128" s="57" t="str">
        <f t="shared" si="52"/>
        <v>1994_農業_農業会計</v>
      </c>
      <c r="N128" s="57">
        <f t="shared" si="46"/>
        <v>1127</v>
      </c>
      <c r="P128" s="57">
        <f t="shared" si="53"/>
        <v>127</v>
      </c>
      <c r="X128" s="59">
        <v>25</v>
      </c>
      <c r="Y128" s="56">
        <f t="shared" si="90"/>
        <v>8</v>
      </c>
      <c r="Z128" s="57" t="str">
        <f t="shared" si="91"/>
        <v>英語</v>
      </c>
      <c r="AA128" s="57" t="str">
        <f t="shared" si="92"/>
        <v/>
      </c>
      <c r="AB128" s="57" t="str">
        <f t="shared" si="92"/>
        <v/>
      </c>
      <c r="AC128" s="57" t="str">
        <f t="shared" si="92"/>
        <v/>
      </c>
      <c r="AD128" s="57" t="str">
        <f t="shared" si="92"/>
        <v/>
      </c>
      <c r="AE128" s="57" t="str">
        <f t="shared" si="92"/>
        <v/>
      </c>
      <c r="AF128" s="57" t="str">
        <f t="shared" si="92"/>
        <v/>
      </c>
      <c r="AG128" s="57" t="str">
        <f t="shared" si="92"/>
        <v/>
      </c>
      <c r="AH128" s="57" t="str">
        <f t="shared" si="92"/>
        <v/>
      </c>
      <c r="AI128" s="57" t="str">
        <f t="shared" si="92"/>
        <v/>
      </c>
      <c r="AJ128" s="57" t="str">
        <f t="shared" si="92"/>
        <v/>
      </c>
      <c r="AK128" s="57" t="str">
        <f t="shared" si="92"/>
        <v/>
      </c>
      <c r="AL128" s="57" t="str">
        <f t="shared" si="92"/>
        <v/>
      </c>
      <c r="AM128" s="57" t="str">
        <f t="shared" si="92"/>
        <v>造園計画</v>
      </c>
      <c r="AN128" s="57" t="str">
        <f t="shared" si="92"/>
        <v>電子情報技術</v>
      </c>
      <c r="AO128" s="57" t="str">
        <f t="shared" si="92"/>
        <v/>
      </c>
      <c r="AP128" s="57" t="str">
        <f t="shared" si="92"/>
        <v/>
      </c>
      <c r="AQ128" s="57" t="str">
        <f t="shared" si="93"/>
        <v/>
      </c>
      <c r="AR128" s="57" t="str">
        <f t="shared" si="93"/>
        <v/>
      </c>
      <c r="AS128" s="57" t="str">
        <f t="shared" si="93"/>
        <v/>
      </c>
      <c r="AT128" s="57" t="str">
        <f t="shared" si="93"/>
        <v/>
      </c>
      <c r="AU128" s="57" t="str">
        <f t="shared" si="93"/>
        <v/>
      </c>
      <c r="AV128" s="57" t="str">
        <f t="shared" si="93"/>
        <v/>
      </c>
      <c r="AW128" s="57" t="str">
        <f t="shared" si="93"/>
        <v/>
      </c>
      <c r="AX128" s="57" t="str">
        <f t="shared" si="93"/>
        <v/>
      </c>
      <c r="AY128" s="57" t="str">
        <f t="shared" si="93"/>
        <v/>
      </c>
      <c r="AZ128" s="57" t="str">
        <f t="shared" si="94"/>
        <v/>
      </c>
    </row>
    <row r="129" spans="2:52" x14ac:dyDescent="0.15">
      <c r="B129" s="50">
        <f t="shared" si="43"/>
        <v>10</v>
      </c>
      <c r="C129" s="50">
        <f t="shared" si="44"/>
        <v>34</v>
      </c>
      <c r="D129" s="50" t="str">
        <f t="shared" si="45"/>
        <v>1994_10_34</v>
      </c>
      <c r="E129" s="50" t="str">
        <f t="shared" si="47"/>
        <v>1_34_10</v>
      </c>
      <c r="F129" s="50">
        <f t="shared" si="48"/>
        <v>1</v>
      </c>
      <c r="G129" s="50">
        <f t="shared" si="49"/>
        <v>128</v>
      </c>
      <c r="H129" s="50">
        <f t="shared" si="50"/>
        <v>1128</v>
      </c>
      <c r="I129" s="57">
        <v>1994</v>
      </c>
      <c r="J129" s="57" t="s">
        <v>113</v>
      </c>
      <c r="K129" s="57" t="s">
        <v>131</v>
      </c>
      <c r="L129" s="57" t="str">
        <f t="shared" si="51"/>
        <v>1994_農業</v>
      </c>
      <c r="M129" s="57" t="str">
        <f t="shared" si="52"/>
        <v>1994_農業_食品流通</v>
      </c>
      <c r="N129" s="57">
        <f t="shared" si="46"/>
        <v>1128</v>
      </c>
      <c r="P129" s="57">
        <f t="shared" si="53"/>
        <v>128</v>
      </c>
      <c r="X129" s="59">
        <v>26</v>
      </c>
      <c r="Y129" s="56" t="str">
        <f t="shared" si="90"/>
        <v/>
      </c>
      <c r="Z129" s="57" t="str">
        <f t="shared" si="91"/>
        <v/>
      </c>
      <c r="AA129" s="57" t="str">
        <f t="shared" si="92"/>
        <v/>
      </c>
      <c r="AB129" s="57" t="str">
        <f t="shared" si="92"/>
        <v/>
      </c>
      <c r="AC129" s="57" t="str">
        <f t="shared" si="92"/>
        <v/>
      </c>
      <c r="AD129" s="57" t="str">
        <f t="shared" si="92"/>
        <v/>
      </c>
      <c r="AE129" s="57" t="str">
        <f t="shared" si="92"/>
        <v/>
      </c>
      <c r="AF129" s="57" t="str">
        <f t="shared" si="92"/>
        <v/>
      </c>
      <c r="AG129" s="57" t="str">
        <f t="shared" si="92"/>
        <v/>
      </c>
      <c r="AH129" s="57" t="str">
        <f t="shared" si="92"/>
        <v/>
      </c>
      <c r="AI129" s="57" t="str">
        <f t="shared" si="92"/>
        <v/>
      </c>
      <c r="AJ129" s="57" t="str">
        <f t="shared" si="92"/>
        <v/>
      </c>
      <c r="AK129" s="57" t="str">
        <f t="shared" si="92"/>
        <v/>
      </c>
      <c r="AL129" s="57" t="str">
        <f t="shared" si="92"/>
        <v/>
      </c>
      <c r="AM129" s="57" t="str">
        <f t="shared" si="92"/>
        <v>造園技術</v>
      </c>
      <c r="AN129" s="57" t="str">
        <f t="shared" si="92"/>
        <v>プログラミング技術</v>
      </c>
      <c r="AO129" s="57" t="str">
        <f t="shared" si="92"/>
        <v/>
      </c>
      <c r="AP129" s="57" t="str">
        <f t="shared" si="92"/>
        <v/>
      </c>
      <c r="AQ129" s="57" t="str">
        <f t="shared" si="93"/>
        <v/>
      </c>
      <c r="AR129" s="57" t="str">
        <f t="shared" si="93"/>
        <v/>
      </c>
      <c r="AS129" s="57" t="str">
        <f t="shared" si="93"/>
        <v/>
      </c>
      <c r="AT129" s="57" t="str">
        <f t="shared" si="93"/>
        <v/>
      </c>
      <c r="AU129" s="57" t="str">
        <f t="shared" si="93"/>
        <v/>
      </c>
      <c r="AV129" s="57" t="str">
        <f t="shared" si="93"/>
        <v/>
      </c>
      <c r="AW129" s="57" t="str">
        <f t="shared" si="93"/>
        <v/>
      </c>
      <c r="AX129" s="57" t="str">
        <f t="shared" si="93"/>
        <v/>
      </c>
      <c r="AY129" s="57" t="str">
        <f t="shared" si="93"/>
        <v/>
      </c>
      <c r="AZ129" s="57" t="str">
        <f t="shared" si="94"/>
        <v/>
      </c>
    </row>
    <row r="130" spans="2:52" x14ac:dyDescent="0.15">
      <c r="B130" s="50">
        <f t="shared" ref="B130:B193" si="95">IF($I130="","",IF($I129&lt;&gt;$I130,1,IF($J129&lt;&gt;$J130,B129+1,B129)))</f>
        <v>10</v>
      </c>
      <c r="C130" s="50">
        <f t="shared" ref="C130:C193" si="96">IF($I130="","",IF($J129&lt;&gt;$J130,1,C129+1))</f>
        <v>35</v>
      </c>
      <c r="D130" s="50" t="str">
        <f t="shared" ref="D130:D193" si="97">IF($I130="","",$I130&amp;"_"&amp;$B130&amp;"_"&amp;$C130)</f>
        <v>1994_10_35</v>
      </c>
      <c r="E130" s="50" t="str">
        <f t="shared" si="47"/>
        <v>1_35_10</v>
      </c>
      <c r="F130" s="50">
        <f t="shared" si="48"/>
        <v>1</v>
      </c>
      <c r="G130" s="50">
        <f t="shared" si="49"/>
        <v>129</v>
      </c>
      <c r="H130" s="50">
        <f t="shared" si="50"/>
        <v>1129</v>
      </c>
      <c r="I130" s="57">
        <v>1994</v>
      </c>
      <c r="J130" s="57" t="s">
        <v>113</v>
      </c>
      <c r="K130" s="57" t="s">
        <v>491</v>
      </c>
      <c r="L130" s="57" t="str">
        <f t="shared" si="51"/>
        <v>1994_農業</v>
      </c>
      <c r="M130" s="57" t="str">
        <f t="shared" si="52"/>
        <v>1994_農業_食品加工</v>
      </c>
      <c r="N130" s="57">
        <f t="shared" ref="N130:N193" si="98">H130</f>
        <v>1129</v>
      </c>
      <c r="P130" s="57">
        <f t="shared" si="53"/>
        <v>129</v>
      </c>
      <c r="X130" s="59">
        <v>27</v>
      </c>
      <c r="Y130" s="56" t="str">
        <f t="shared" si="90"/>
        <v/>
      </c>
      <c r="Z130" s="57" t="str">
        <f t="shared" si="91"/>
        <v/>
      </c>
      <c r="AA130" s="57" t="str">
        <f t="shared" si="92"/>
        <v/>
      </c>
      <c r="AB130" s="57" t="str">
        <f t="shared" si="92"/>
        <v/>
      </c>
      <c r="AC130" s="57" t="str">
        <f t="shared" si="92"/>
        <v/>
      </c>
      <c r="AD130" s="57" t="str">
        <f t="shared" si="92"/>
        <v/>
      </c>
      <c r="AE130" s="57" t="str">
        <f t="shared" si="92"/>
        <v/>
      </c>
      <c r="AF130" s="57" t="str">
        <f t="shared" ref="AF130:AU145" si="99">IFERROR(VLOOKUP($W$101&amp;"_"&amp;AF$101&amp;"_"&amp;$X130,$D:$K,8,0),"")</f>
        <v/>
      </c>
      <c r="AG130" s="57" t="str">
        <f t="shared" si="99"/>
        <v/>
      </c>
      <c r="AH130" s="57" t="str">
        <f t="shared" si="99"/>
        <v/>
      </c>
      <c r="AI130" s="57" t="str">
        <f t="shared" si="99"/>
        <v/>
      </c>
      <c r="AJ130" s="57" t="str">
        <f t="shared" si="99"/>
        <v/>
      </c>
      <c r="AK130" s="57" t="str">
        <f t="shared" si="99"/>
        <v/>
      </c>
      <c r="AL130" s="57" t="str">
        <f t="shared" si="99"/>
        <v/>
      </c>
      <c r="AM130" s="57" t="str">
        <f t="shared" si="99"/>
        <v>測量</v>
      </c>
      <c r="AN130" s="57" t="str">
        <f t="shared" si="99"/>
        <v>ハードウェア技術</v>
      </c>
      <c r="AO130" s="57" t="str">
        <f t="shared" si="99"/>
        <v/>
      </c>
      <c r="AP130" s="57" t="str">
        <f t="shared" si="99"/>
        <v/>
      </c>
      <c r="AQ130" s="57" t="str">
        <f t="shared" si="99"/>
        <v/>
      </c>
      <c r="AR130" s="57" t="str">
        <f t="shared" si="99"/>
        <v/>
      </c>
      <c r="AS130" s="57" t="str">
        <f t="shared" si="99"/>
        <v/>
      </c>
      <c r="AT130" s="57" t="str">
        <f t="shared" si="99"/>
        <v/>
      </c>
      <c r="AU130" s="57" t="str">
        <f t="shared" si="99"/>
        <v/>
      </c>
      <c r="AV130" s="57" t="str">
        <f t="shared" si="93"/>
        <v/>
      </c>
      <c r="AW130" s="57" t="str">
        <f t="shared" si="93"/>
        <v/>
      </c>
      <c r="AX130" s="57" t="str">
        <f t="shared" si="93"/>
        <v/>
      </c>
      <c r="AY130" s="57" t="str">
        <f t="shared" si="93"/>
        <v/>
      </c>
      <c r="AZ130" s="57" t="str">
        <f t="shared" si="94"/>
        <v/>
      </c>
    </row>
    <row r="131" spans="2:52" x14ac:dyDescent="0.15">
      <c r="B131" s="50">
        <f t="shared" si="95"/>
        <v>10</v>
      </c>
      <c r="C131" s="50">
        <f t="shared" si="96"/>
        <v>36</v>
      </c>
      <c r="D131" s="50" t="str">
        <f t="shared" si="97"/>
        <v>1994_10_36</v>
      </c>
      <c r="E131" s="50" t="str">
        <f t="shared" ref="E131:E194" si="100">IF($I131="","",$F131&amp;"_"&amp;$C131&amp;"_"&amp;$B131)</f>
        <v>1_36_10</v>
      </c>
      <c r="F131" s="50">
        <f t="shared" ref="F131:F194" si="101">IF($I131="","",IF($I130&lt;&gt;$I131,F130+1,F130))</f>
        <v>1</v>
      </c>
      <c r="G131" s="50">
        <f t="shared" ref="G131:G194" si="102">IF($I131="","",IF($I130&lt;&gt;$I131,1,G130+1))</f>
        <v>130</v>
      </c>
      <c r="H131" s="50">
        <f t="shared" ref="H131:H194" si="103">IF($I131="","",1000*F131+G131)</f>
        <v>1130</v>
      </c>
      <c r="I131" s="57">
        <v>1994</v>
      </c>
      <c r="J131" s="57" t="s">
        <v>113</v>
      </c>
      <c r="K131" s="57" t="s">
        <v>492</v>
      </c>
      <c r="L131" s="57" t="str">
        <f t="shared" ref="L131:L194" si="104">$I131&amp;"_"&amp;$J131</f>
        <v>1994_農業</v>
      </c>
      <c r="M131" s="57" t="str">
        <f t="shared" ref="M131:M194" si="105">$I131&amp;"_"&amp;$J131&amp;"_"&amp;$K131</f>
        <v>1994_農業_生活園芸</v>
      </c>
      <c r="N131" s="57">
        <f t="shared" si="98"/>
        <v>1130</v>
      </c>
      <c r="P131" s="57">
        <f t="shared" ref="P131:P194" si="106">IF(COUNTIF(K131,"*"&amp;$X$1&amp;"*"),P130+1,P130)</f>
        <v>130</v>
      </c>
      <c r="X131" s="59">
        <v>28</v>
      </c>
      <c r="Y131" s="56" t="str">
        <f t="shared" si="90"/>
        <v/>
      </c>
      <c r="Z131" s="57" t="str">
        <f t="shared" si="91"/>
        <v/>
      </c>
      <c r="AA131" s="57" t="str">
        <f t="shared" ref="AA131:AP146" si="107">IFERROR(VLOOKUP($W$101&amp;"_"&amp;AA$101&amp;"_"&amp;$X131,$D:$K,8,0),"")</f>
        <v/>
      </c>
      <c r="AB131" s="57" t="str">
        <f t="shared" si="107"/>
        <v/>
      </c>
      <c r="AC131" s="57" t="str">
        <f t="shared" si="107"/>
        <v/>
      </c>
      <c r="AD131" s="57" t="str">
        <f t="shared" si="107"/>
        <v/>
      </c>
      <c r="AE131" s="57" t="str">
        <f t="shared" si="107"/>
        <v/>
      </c>
      <c r="AF131" s="57" t="str">
        <f t="shared" si="107"/>
        <v/>
      </c>
      <c r="AG131" s="57" t="str">
        <f t="shared" si="107"/>
        <v/>
      </c>
      <c r="AH131" s="57" t="str">
        <f t="shared" si="107"/>
        <v/>
      </c>
      <c r="AI131" s="57" t="str">
        <f t="shared" si="107"/>
        <v/>
      </c>
      <c r="AJ131" s="57" t="str">
        <f t="shared" si="107"/>
        <v/>
      </c>
      <c r="AK131" s="57" t="str">
        <f t="shared" si="107"/>
        <v/>
      </c>
      <c r="AL131" s="57" t="str">
        <f t="shared" si="107"/>
        <v/>
      </c>
      <c r="AM131" s="57" t="str">
        <f t="shared" si="107"/>
        <v>生物活用</v>
      </c>
      <c r="AN131" s="57" t="str">
        <f t="shared" si="107"/>
        <v>ソフトウェア技術</v>
      </c>
      <c r="AO131" s="57" t="str">
        <f t="shared" si="107"/>
        <v/>
      </c>
      <c r="AP131" s="57" t="str">
        <f t="shared" si="107"/>
        <v/>
      </c>
      <c r="AQ131" s="57" t="str">
        <f t="shared" si="99"/>
        <v/>
      </c>
      <c r="AR131" s="57" t="str">
        <f t="shared" si="99"/>
        <v/>
      </c>
      <c r="AS131" s="57" t="str">
        <f t="shared" si="99"/>
        <v/>
      </c>
      <c r="AT131" s="57" t="str">
        <f t="shared" si="99"/>
        <v/>
      </c>
      <c r="AU131" s="57" t="str">
        <f t="shared" si="99"/>
        <v/>
      </c>
      <c r="AV131" s="57" t="str">
        <f t="shared" si="93"/>
        <v/>
      </c>
      <c r="AW131" s="57" t="str">
        <f t="shared" si="93"/>
        <v/>
      </c>
      <c r="AX131" s="57" t="str">
        <f t="shared" si="93"/>
        <v/>
      </c>
      <c r="AY131" s="57" t="str">
        <f t="shared" si="93"/>
        <v/>
      </c>
      <c r="AZ131" s="57" t="str">
        <f t="shared" si="94"/>
        <v/>
      </c>
    </row>
    <row r="132" spans="2:52" x14ac:dyDescent="0.15">
      <c r="B132" s="50">
        <f t="shared" si="95"/>
        <v>10</v>
      </c>
      <c r="C132" s="50">
        <f t="shared" si="96"/>
        <v>37</v>
      </c>
      <c r="D132" s="50" t="str">
        <f t="shared" si="97"/>
        <v>1994_10_37</v>
      </c>
      <c r="E132" s="50" t="str">
        <f t="shared" si="100"/>
        <v>1_37_10</v>
      </c>
      <c r="F132" s="50">
        <f t="shared" si="101"/>
        <v>1</v>
      </c>
      <c r="G132" s="50">
        <f t="shared" si="102"/>
        <v>131</v>
      </c>
      <c r="H132" s="50">
        <f t="shared" si="103"/>
        <v>1131</v>
      </c>
      <c r="I132" s="57">
        <v>1994</v>
      </c>
      <c r="J132" s="57" t="s">
        <v>113</v>
      </c>
      <c r="K132" s="57" t="s">
        <v>426</v>
      </c>
      <c r="L132" s="57" t="str">
        <f t="shared" si="104"/>
        <v>1994_農業</v>
      </c>
      <c r="M132" s="57" t="str">
        <f t="shared" si="105"/>
        <v>1994_農業_その他の科目</v>
      </c>
      <c r="N132" s="57">
        <f t="shared" si="98"/>
        <v>1131</v>
      </c>
      <c r="P132" s="57">
        <f t="shared" si="106"/>
        <v>131</v>
      </c>
      <c r="X132" s="59">
        <v>29</v>
      </c>
      <c r="Y132" s="56" t="str">
        <f t="shared" si="90"/>
        <v/>
      </c>
      <c r="Z132" s="57" t="str">
        <f t="shared" si="91"/>
        <v/>
      </c>
      <c r="AA132" s="57" t="str">
        <f t="shared" si="107"/>
        <v/>
      </c>
      <c r="AB132" s="57" t="str">
        <f t="shared" si="107"/>
        <v/>
      </c>
      <c r="AC132" s="57" t="str">
        <f t="shared" si="107"/>
        <v/>
      </c>
      <c r="AD132" s="57" t="str">
        <f t="shared" si="107"/>
        <v/>
      </c>
      <c r="AE132" s="57" t="str">
        <f t="shared" si="107"/>
        <v/>
      </c>
      <c r="AF132" s="57" t="str">
        <f t="shared" si="107"/>
        <v/>
      </c>
      <c r="AG132" s="57" t="str">
        <f t="shared" si="107"/>
        <v/>
      </c>
      <c r="AH132" s="57" t="str">
        <f t="shared" si="107"/>
        <v/>
      </c>
      <c r="AI132" s="57" t="str">
        <f t="shared" si="107"/>
        <v/>
      </c>
      <c r="AJ132" s="57" t="str">
        <f t="shared" si="107"/>
        <v/>
      </c>
      <c r="AK132" s="57" t="str">
        <f t="shared" si="107"/>
        <v/>
      </c>
      <c r="AL132" s="57" t="str">
        <f t="shared" si="107"/>
        <v/>
      </c>
      <c r="AM132" s="57" t="str">
        <f t="shared" si="107"/>
        <v>グリーンライフ</v>
      </c>
      <c r="AN132" s="57" t="str">
        <f t="shared" si="107"/>
        <v>マルチメディア応用</v>
      </c>
      <c r="AO132" s="57" t="str">
        <f t="shared" si="107"/>
        <v/>
      </c>
      <c r="AP132" s="57" t="str">
        <f t="shared" si="107"/>
        <v/>
      </c>
      <c r="AQ132" s="57" t="str">
        <f t="shared" si="99"/>
        <v/>
      </c>
      <c r="AR132" s="57" t="str">
        <f t="shared" si="99"/>
        <v/>
      </c>
      <c r="AS132" s="57" t="str">
        <f t="shared" si="99"/>
        <v/>
      </c>
      <c r="AT132" s="57" t="str">
        <f t="shared" si="99"/>
        <v/>
      </c>
      <c r="AU132" s="57" t="str">
        <f t="shared" si="99"/>
        <v/>
      </c>
      <c r="AV132" s="57" t="str">
        <f t="shared" si="93"/>
        <v/>
      </c>
      <c r="AW132" s="57" t="str">
        <f t="shared" si="93"/>
        <v/>
      </c>
      <c r="AX132" s="57" t="str">
        <f t="shared" si="93"/>
        <v/>
      </c>
      <c r="AY132" s="57" t="str">
        <f t="shared" si="93"/>
        <v/>
      </c>
      <c r="AZ132" s="57" t="str">
        <f t="shared" si="94"/>
        <v/>
      </c>
    </row>
    <row r="133" spans="2:52" x14ac:dyDescent="0.15">
      <c r="B133" s="50">
        <f t="shared" si="95"/>
        <v>11</v>
      </c>
      <c r="C133" s="50">
        <f t="shared" si="96"/>
        <v>1</v>
      </c>
      <c r="D133" s="50" t="str">
        <f t="shared" si="97"/>
        <v>1994_11_1</v>
      </c>
      <c r="E133" s="50" t="str">
        <f t="shared" si="100"/>
        <v>1_1_11</v>
      </c>
      <c r="F133" s="50">
        <f t="shared" si="101"/>
        <v>1</v>
      </c>
      <c r="G133" s="50">
        <f t="shared" si="102"/>
        <v>132</v>
      </c>
      <c r="H133" s="50">
        <f t="shared" si="103"/>
        <v>1132</v>
      </c>
      <c r="I133" s="57">
        <v>1994</v>
      </c>
      <c r="J133" s="57" t="s">
        <v>144</v>
      </c>
      <c r="K133" s="57" t="s">
        <v>493</v>
      </c>
      <c r="L133" s="57" t="str">
        <f t="shared" si="104"/>
        <v>1994_工業</v>
      </c>
      <c r="M133" s="57" t="str">
        <f t="shared" si="105"/>
        <v>1994_工業_工業基礎</v>
      </c>
      <c r="N133" s="57">
        <f t="shared" si="98"/>
        <v>1132</v>
      </c>
      <c r="P133" s="57">
        <f t="shared" si="106"/>
        <v>132</v>
      </c>
      <c r="X133" s="59">
        <v>30</v>
      </c>
      <c r="Y133" s="56" t="str">
        <f t="shared" si="90"/>
        <v/>
      </c>
      <c r="Z133" s="57" t="str">
        <f t="shared" si="91"/>
        <v/>
      </c>
      <c r="AA133" s="57" t="str">
        <f t="shared" si="107"/>
        <v/>
      </c>
      <c r="AB133" s="57" t="str">
        <f t="shared" si="107"/>
        <v/>
      </c>
      <c r="AC133" s="57" t="str">
        <f t="shared" si="107"/>
        <v/>
      </c>
      <c r="AD133" s="57" t="str">
        <f t="shared" si="107"/>
        <v/>
      </c>
      <c r="AE133" s="57" t="str">
        <f t="shared" si="107"/>
        <v/>
      </c>
      <c r="AF133" s="57" t="str">
        <f t="shared" si="107"/>
        <v/>
      </c>
      <c r="AG133" s="57" t="str">
        <f t="shared" si="107"/>
        <v/>
      </c>
      <c r="AH133" s="57" t="str">
        <f t="shared" si="107"/>
        <v/>
      </c>
      <c r="AI133" s="57" t="str">
        <f t="shared" si="107"/>
        <v/>
      </c>
      <c r="AJ133" s="57" t="str">
        <f t="shared" si="107"/>
        <v/>
      </c>
      <c r="AK133" s="57" t="str">
        <f t="shared" si="107"/>
        <v/>
      </c>
      <c r="AL133" s="57" t="str">
        <f t="shared" si="107"/>
        <v/>
      </c>
      <c r="AM133" s="57" t="str">
        <f t="shared" si="107"/>
        <v>学校設定科目</v>
      </c>
      <c r="AN133" s="57" t="str">
        <f t="shared" si="107"/>
        <v>建築構造</v>
      </c>
      <c r="AO133" s="57" t="str">
        <f t="shared" si="107"/>
        <v/>
      </c>
      <c r="AP133" s="57" t="str">
        <f t="shared" si="107"/>
        <v/>
      </c>
      <c r="AQ133" s="57" t="str">
        <f t="shared" si="99"/>
        <v/>
      </c>
      <c r="AR133" s="57" t="str">
        <f t="shared" si="99"/>
        <v/>
      </c>
      <c r="AS133" s="57" t="str">
        <f t="shared" si="99"/>
        <v/>
      </c>
      <c r="AT133" s="57" t="str">
        <f t="shared" si="99"/>
        <v/>
      </c>
      <c r="AU133" s="57" t="str">
        <f t="shared" si="99"/>
        <v/>
      </c>
      <c r="AV133" s="57" t="str">
        <f t="shared" si="93"/>
        <v/>
      </c>
      <c r="AW133" s="57" t="str">
        <f t="shared" si="93"/>
        <v/>
      </c>
      <c r="AX133" s="57" t="str">
        <f t="shared" si="93"/>
        <v/>
      </c>
      <c r="AY133" s="57" t="str">
        <f t="shared" si="93"/>
        <v/>
      </c>
      <c r="AZ133" s="57" t="str">
        <f t="shared" si="94"/>
        <v/>
      </c>
    </row>
    <row r="134" spans="2:52" x14ac:dyDescent="0.15">
      <c r="B134" s="50">
        <f t="shared" si="95"/>
        <v>11</v>
      </c>
      <c r="C134" s="50">
        <f t="shared" si="96"/>
        <v>2</v>
      </c>
      <c r="D134" s="50" t="str">
        <f t="shared" si="97"/>
        <v>1994_11_2</v>
      </c>
      <c r="E134" s="50" t="str">
        <f t="shared" si="100"/>
        <v>1_2_11</v>
      </c>
      <c r="F134" s="50">
        <f t="shared" si="101"/>
        <v>1</v>
      </c>
      <c r="G134" s="50">
        <f t="shared" si="102"/>
        <v>133</v>
      </c>
      <c r="H134" s="50">
        <f t="shared" si="103"/>
        <v>1133</v>
      </c>
      <c r="I134" s="57">
        <v>1994</v>
      </c>
      <c r="J134" s="57" t="s">
        <v>144</v>
      </c>
      <c r="K134" s="57" t="s">
        <v>146</v>
      </c>
      <c r="L134" s="57" t="str">
        <f t="shared" si="104"/>
        <v>1994_工業</v>
      </c>
      <c r="M134" s="57" t="str">
        <f t="shared" si="105"/>
        <v>1994_工業_実習</v>
      </c>
      <c r="N134" s="57">
        <f t="shared" si="98"/>
        <v>1133</v>
      </c>
      <c r="P134" s="57">
        <f t="shared" si="106"/>
        <v>133</v>
      </c>
      <c r="X134" s="59">
        <v>31</v>
      </c>
      <c r="Y134" s="56" t="str">
        <f t="shared" si="90"/>
        <v/>
      </c>
      <c r="Z134" s="57" t="str">
        <f t="shared" si="91"/>
        <v/>
      </c>
      <c r="AA134" s="57" t="str">
        <f t="shared" si="107"/>
        <v/>
      </c>
      <c r="AB134" s="57" t="str">
        <f t="shared" si="107"/>
        <v/>
      </c>
      <c r="AC134" s="57" t="str">
        <f t="shared" si="107"/>
        <v/>
      </c>
      <c r="AD134" s="57" t="str">
        <f t="shared" si="107"/>
        <v/>
      </c>
      <c r="AE134" s="57" t="str">
        <f t="shared" si="107"/>
        <v/>
      </c>
      <c r="AF134" s="57" t="str">
        <f t="shared" si="107"/>
        <v/>
      </c>
      <c r="AG134" s="57" t="str">
        <f t="shared" si="107"/>
        <v/>
      </c>
      <c r="AH134" s="57" t="str">
        <f t="shared" si="107"/>
        <v/>
      </c>
      <c r="AI134" s="57" t="str">
        <f t="shared" si="107"/>
        <v/>
      </c>
      <c r="AJ134" s="57" t="str">
        <f t="shared" si="107"/>
        <v/>
      </c>
      <c r="AK134" s="57" t="str">
        <f t="shared" si="107"/>
        <v/>
      </c>
      <c r="AL134" s="57" t="str">
        <f t="shared" si="107"/>
        <v/>
      </c>
      <c r="AM134" s="57" t="str">
        <f t="shared" si="107"/>
        <v/>
      </c>
      <c r="AN134" s="57" t="str">
        <f t="shared" si="107"/>
        <v>建築施工</v>
      </c>
      <c r="AO134" s="57" t="str">
        <f t="shared" si="107"/>
        <v/>
      </c>
      <c r="AP134" s="57" t="str">
        <f t="shared" si="107"/>
        <v/>
      </c>
      <c r="AQ134" s="57" t="str">
        <f t="shared" si="99"/>
        <v/>
      </c>
      <c r="AR134" s="57" t="str">
        <f t="shared" si="99"/>
        <v/>
      </c>
      <c r="AS134" s="57" t="str">
        <f t="shared" si="99"/>
        <v/>
      </c>
      <c r="AT134" s="57" t="str">
        <f t="shared" si="99"/>
        <v/>
      </c>
      <c r="AU134" s="57" t="str">
        <f t="shared" si="99"/>
        <v/>
      </c>
      <c r="AV134" s="57" t="str">
        <f t="shared" si="93"/>
        <v/>
      </c>
      <c r="AW134" s="57" t="str">
        <f t="shared" si="93"/>
        <v/>
      </c>
      <c r="AX134" s="57" t="str">
        <f t="shared" si="93"/>
        <v/>
      </c>
      <c r="AY134" s="57" t="str">
        <f t="shared" si="93"/>
        <v/>
      </c>
      <c r="AZ134" s="57" t="str">
        <f t="shared" si="94"/>
        <v/>
      </c>
    </row>
    <row r="135" spans="2:52" x14ac:dyDescent="0.15">
      <c r="B135" s="50">
        <f t="shared" si="95"/>
        <v>11</v>
      </c>
      <c r="C135" s="50">
        <f t="shared" si="96"/>
        <v>3</v>
      </c>
      <c r="D135" s="50" t="str">
        <f t="shared" si="97"/>
        <v>1994_11_3</v>
      </c>
      <c r="E135" s="50" t="str">
        <f t="shared" si="100"/>
        <v>1_3_11</v>
      </c>
      <c r="F135" s="50">
        <f t="shared" si="101"/>
        <v>1</v>
      </c>
      <c r="G135" s="50">
        <f t="shared" si="102"/>
        <v>134</v>
      </c>
      <c r="H135" s="50">
        <f t="shared" si="103"/>
        <v>1134</v>
      </c>
      <c r="I135" s="57">
        <v>1994</v>
      </c>
      <c r="J135" s="57" t="s">
        <v>144</v>
      </c>
      <c r="K135" s="57" t="s">
        <v>147</v>
      </c>
      <c r="L135" s="57" t="str">
        <f t="shared" si="104"/>
        <v>1994_工業</v>
      </c>
      <c r="M135" s="57" t="str">
        <f t="shared" si="105"/>
        <v>1994_工業_製図</v>
      </c>
      <c r="N135" s="57">
        <f t="shared" si="98"/>
        <v>1134</v>
      </c>
      <c r="P135" s="57">
        <f t="shared" si="106"/>
        <v>134</v>
      </c>
      <c r="X135" s="59">
        <v>32</v>
      </c>
      <c r="Y135" s="56" t="str">
        <f t="shared" si="90"/>
        <v/>
      </c>
      <c r="Z135" s="57" t="str">
        <f t="shared" si="91"/>
        <v/>
      </c>
      <c r="AA135" s="57" t="str">
        <f t="shared" si="107"/>
        <v/>
      </c>
      <c r="AB135" s="57" t="str">
        <f t="shared" si="107"/>
        <v/>
      </c>
      <c r="AC135" s="57" t="str">
        <f t="shared" si="107"/>
        <v/>
      </c>
      <c r="AD135" s="57" t="str">
        <f t="shared" si="107"/>
        <v/>
      </c>
      <c r="AE135" s="57" t="str">
        <f t="shared" si="107"/>
        <v/>
      </c>
      <c r="AF135" s="57" t="str">
        <f t="shared" si="107"/>
        <v/>
      </c>
      <c r="AG135" s="57" t="str">
        <f t="shared" si="107"/>
        <v/>
      </c>
      <c r="AH135" s="57" t="str">
        <f t="shared" si="107"/>
        <v/>
      </c>
      <c r="AI135" s="57" t="str">
        <f t="shared" si="107"/>
        <v/>
      </c>
      <c r="AJ135" s="57" t="str">
        <f t="shared" si="107"/>
        <v/>
      </c>
      <c r="AK135" s="57" t="str">
        <f t="shared" si="107"/>
        <v/>
      </c>
      <c r="AL135" s="57" t="str">
        <f t="shared" si="107"/>
        <v/>
      </c>
      <c r="AM135" s="57" t="str">
        <f t="shared" si="107"/>
        <v/>
      </c>
      <c r="AN135" s="57" t="str">
        <f t="shared" si="107"/>
        <v>建築構造設計</v>
      </c>
      <c r="AO135" s="57" t="str">
        <f t="shared" si="107"/>
        <v/>
      </c>
      <c r="AP135" s="57" t="str">
        <f t="shared" si="107"/>
        <v/>
      </c>
      <c r="AQ135" s="57" t="str">
        <f t="shared" si="99"/>
        <v/>
      </c>
      <c r="AR135" s="57" t="str">
        <f t="shared" si="99"/>
        <v/>
      </c>
      <c r="AS135" s="57" t="str">
        <f t="shared" si="99"/>
        <v/>
      </c>
      <c r="AT135" s="57" t="str">
        <f t="shared" si="99"/>
        <v/>
      </c>
      <c r="AU135" s="57" t="str">
        <f t="shared" si="99"/>
        <v/>
      </c>
      <c r="AV135" s="57" t="str">
        <f t="shared" si="93"/>
        <v/>
      </c>
      <c r="AW135" s="57" t="str">
        <f t="shared" si="93"/>
        <v/>
      </c>
      <c r="AX135" s="57" t="str">
        <f t="shared" si="93"/>
        <v/>
      </c>
      <c r="AY135" s="57" t="str">
        <f t="shared" si="93"/>
        <v/>
      </c>
      <c r="AZ135" s="57" t="str">
        <f t="shared" si="94"/>
        <v/>
      </c>
    </row>
    <row r="136" spans="2:52" x14ac:dyDescent="0.15">
      <c r="B136" s="50">
        <f t="shared" si="95"/>
        <v>11</v>
      </c>
      <c r="C136" s="50">
        <f t="shared" si="96"/>
        <v>4</v>
      </c>
      <c r="D136" s="50" t="str">
        <f t="shared" si="97"/>
        <v>1994_11_4</v>
      </c>
      <c r="E136" s="50" t="str">
        <f t="shared" si="100"/>
        <v>1_4_11</v>
      </c>
      <c r="F136" s="50">
        <f t="shared" si="101"/>
        <v>1</v>
      </c>
      <c r="G136" s="50">
        <f t="shared" si="102"/>
        <v>135</v>
      </c>
      <c r="H136" s="50">
        <f t="shared" si="103"/>
        <v>1135</v>
      </c>
      <c r="I136" s="57">
        <v>1994</v>
      </c>
      <c r="J136" s="57" t="s">
        <v>144</v>
      </c>
      <c r="K136" s="57" t="s">
        <v>494</v>
      </c>
      <c r="L136" s="57" t="str">
        <f t="shared" si="104"/>
        <v>1994_工業</v>
      </c>
      <c r="M136" s="57" t="str">
        <f t="shared" si="105"/>
        <v>1994_工業_工業数理</v>
      </c>
      <c r="N136" s="57">
        <f t="shared" si="98"/>
        <v>1135</v>
      </c>
      <c r="P136" s="57">
        <f t="shared" si="106"/>
        <v>135</v>
      </c>
      <c r="X136" s="59">
        <v>33</v>
      </c>
      <c r="Y136" s="56" t="str">
        <f t="shared" si="90"/>
        <v/>
      </c>
      <c r="Z136" s="57" t="str">
        <f t="shared" si="91"/>
        <v/>
      </c>
      <c r="AA136" s="57" t="str">
        <f t="shared" si="107"/>
        <v/>
      </c>
      <c r="AB136" s="57" t="str">
        <f t="shared" si="107"/>
        <v/>
      </c>
      <c r="AC136" s="57" t="str">
        <f t="shared" si="107"/>
        <v/>
      </c>
      <c r="AD136" s="57" t="str">
        <f t="shared" si="107"/>
        <v/>
      </c>
      <c r="AE136" s="57" t="str">
        <f t="shared" si="107"/>
        <v/>
      </c>
      <c r="AF136" s="57" t="str">
        <f t="shared" si="107"/>
        <v/>
      </c>
      <c r="AG136" s="57" t="str">
        <f t="shared" si="107"/>
        <v/>
      </c>
      <c r="AH136" s="57" t="str">
        <f t="shared" si="107"/>
        <v/>
      </c>
      <c r="AI136" s="57" t="str">
        <f t="shared" si="107"/>
        <v/>
      </c>
      <c r="AJ136" s="57" t="str">
        <f t="shared" si="107"/>
        <v/>
      </c>
      <c r="AK136" s="57" t="str">
        <f t="shared" si="107"/>
        <v/>
      </c>
      <c r="AL136" s="57" t="str">
        <f t="shared" si="107"/>
        <v/>
      </c>
      <c r="AM136" s="57" t="str">
        <f t="shared" si="107"/>
        <v/>
      </c>
      <c r="AN136" s="57" t="str">
        <f t="shared" si="107"/>
        <v>建築計画</v>
      </c>
      <c r="AO136" s="57" t="str">
        <f t="shared" si="107"/>
        <v/>
      </c>
      <c r="AP136" s="57" t="str">
        <f t="shared" si="107"/>
        <v/>
      </c>
      <c r="AQ136" s="57" t="str">
        <f t="shared" si="99"/>
        <v/>
      </c>
      <c r="AR136" s="57" t="str">
        <f t="shared" si="99"/>
        <v/>
      </c>
      <c r="AS136" s="57" t="str">
        <f t="shared" si="99"/>
        <v/>
      </c>
      <c r="AT136" s="57" t="str">
        <f t="shared" si="99"/>
        <v/>
      </c>
      <c r="AU136" s="57" t="str">
        <f t="shared" si="99"/>
        <v/>
      </c>
      <c r="AV136" s="57" t="str">
        <f t="shared" si="93"/>
        <v/>
      </c>
      <c r="AW136" s="57" t="str">
        <f t="shared" si="93"/>
        <v/>
      </c>
      <c r="AX136" s="57" t="str">
        <f t="shared" si="93"/>
        <v/>
      </c>
      <c r="AY136" s="57" t="str">
        <f t="shared" si="93"/>
        <v/>
      </c>
      <c r="AZ136" s="57" t="str">
        <f t="shared" si="94"/>
        <v/>
      </c>
    </row>
    <row r="137" spans="2:52" x14ac:dyDescent="0.15">
      <c r="B137" s="50">
        <f t="shared" si="95"/>
        <v>11</v>
      </c>
      <c r="C137" s="50">
        <f t="shared" si="96"/>
        <v>5</v>
      </c>
      <c r="D137" s="50" t="str">
        <f t="shared" si="97"/>
        <v>1994_11_5</v>
      </c>
      <c r="E137" s="50" t="str">
        <f t="shared" si="100"/>
        <v>1_5_11</v>
      </c>
      <c r="F137" s="50">
        <f t="shared" si="101"/>
        <v>1</v>
      </c>
      <c r="G137" s="50">
        <f t="shared" si="102"/>
        <v>136</v>
      </c>
      <c r="H137" s="50">
        <f t="shared" si="103"/>
        <v>1136</v>
      </c>
      <c r="I137" s="57">
        <v>1994</v>
      </c>
      <c r="J137" s="57" t="s">
        <v>144</v>
      </c>
      <c r="K137" s="57" t="s">
        <v>362</v>
      </c>
      <c r="L137" s="57" t="str">
        <f t="shared" si="104"/>
        <v>1994_工業</v>
      </c>
      <c r="M137" s="57" t="str">
        <f t="shared" si="105"/>
        <v>1994_工業_情報技術基礎</v>
      </c>
      <c r="N137" s="57">
        <f t="shared" si="98"/>
        <v>1136</v>
      </c>
      <c r="P137" s="57">
        <f t="shared" si="106"/>
        <v>136</v>
      </c>
      <c r="X137" s="59">
        <v>34</v>
      </c>
      <c r="Y137" s="56" t="str">
        <f t="shared" si="90"/>
        <v/>
      </c>
      <c r="Z137" s="57" t="str">
        <f t="shared" si="91"/>
        <v/>
      </c>
      <c r="AA137" s="57" t="str">
        <f t="shared" si="107"/>
        <v/>
      </c>
      <c r="AB137" s="57" t="str">
        <f t="shared" si="107"/>
        <v/>
      </c>
      <c r="AC137" s="57" t="str">
        <f t="shared" si="107"/>
        <v/>
      </c>
      <c r="AD137" s="57" t="str">
        <f t="shared" si="107"/>
        <v/>
      </c>
      <c r="AE137" s="57" t="str">
        <f t="shared" si="107"/>
        <v/>
      </c>
      <c r="AF137" s="57" t="str">
        <f t="shared" si="107"/>
        <v/>
      </c>
      <c r="AG137" s="57" t="str">
        <f t="shared" si="107"/>
        <v/>
      </c>
      <c r="AH137" s="57" t="str">
        <f t="shared" si="107"/>
        <v/>
      </c>
      <c r="AI137" s="57" t="str">
        <f t="shared" si="107"/>
        <v/>
      </c>
      <c r="AJ137" s="57" t="str">
        <f t="shared" si="107"/>
        <v/>
      </c>
      <c r="AK137" s="57" t="str">
        <f t="shared" si="107"/>
        <v/>
      </c>
      <c r="AL137" s="57" t="str">
        <f t="shared" si="107"/>
        <v/>
      </c>
      <c r="AM137" s="57" t="str">
        <f t="shared" si="107"/>
        <v/>
      </c>
      <c r="AN137" s="57" t="str">
        <f t="shared" si="107"/>
        <v>建築法規</v>
      </c>
      <c r="AO137" s="57" t="str">
        <f t="shared" si="107"/>
        <v/>
      </c>
      <c r="AP137" s="57" t="str">
        <f t="shared" si="107"/>
        <v/>
      </c>
      <c r="AQ137" s="57" t="str">
        <f t="shared" si="99"/>
        <v/>
      </c>
      <c r="AR137" s="57" t="str">
        <f t="shared" si="99"/>
        <v/>
      </c>
      <c r="AS137" s="57" t="str">
        <f t="shared" si="99"/>
        <v/>
      </c>
      <c r="AT137" s="57" t="str">
        <f t="shared" si="99"/>
        <v/>
      </c>
      <c r="AU137" s="57" t="str">
        <f t="shared" si="99"/>
        <v/>
      </c>
      <c r="AV137" s="57" t="str">
        <f t="shared" si="93"/>
        <v/>
      </c>
      <c r="AW137" s="57" t="str">
        <f t="shared" si="93"/>
        <v/>
      </c>
      <c r="AX137" s="57" t="str">
        <f t="shared" si="93"/>
        <v/>
      </c>
      <c r="AY137" s="57" t="str">
        <f t="shared" si="93"/>
        <v/>
      </c>
      <c r="AZ137" s="57" t="str">
        <f t="shared" si="94"/>
        <v/>
      </c>
    </row>
    <row r="138" spans="2:52" x14ac:dyDescent="0.15">
      <c r="B138" s="50">
        <f t="shared" si="95"/>
        <v>11</v>
      </c>
      <c r="C138" s="50">
        <f t="shared" si="96"/>
        <v>6</v>
      </c>
      <c r="D138" s="50" t="str">
        <f t="shared" si="97"/>
        <v>1994_11_6</v>
      </c>
      <c r="E138" s="50" t="str">
        <f t="shared" si="100"/>
        <v>1_6_11</v>
      </c>
      <c r="F138" s="50">
        <f t="shared" si="101"/>
        <v>1</v>
      </c>
      <c r="G138" s="50">
        <f t="shared" si="102"/>
        <v>137</v>
      </c>
      <c r="H138" s="50">
        <f t="shared" si="103"/>
        <v>1137</v>
      </c>
      <c r="I138" s="57">
        <v>1994</v>
      </c>
      <c r="J138" s="57" t="s">
        <v>144</v>
      </c>
      <c r="K138" s="57" t="s">
        <v>115</v>
      </c>
      <c r="L138" s="57" t="str">
        <f t="shared" si="104"/>
        <v>1994_工業</v>
      </c>
      <c r="M138" s="57" t="str">
        <f t="shared" si="105"/>
        <v>1994_工業_課題研究</v>
      </c>
      <c r="N138" s="57">
        <f t="shared" si="98"/>
        <v>1137</v>
      </c>
      <c r="P138" s="57">
        <f t="shared" si="106"/>
        <v>137</v>
      </c>
      <c r="X138" s="59">
        <v>35</v>
      </c>
      <c r="Y138" s="56" t="str">
        <f t="shared" si="90"/>
        <v/>
      </c>
      <c r="Z138" s="57" t="str">
        <f t="shared" si="91"/>
        <v/>
      </c>
      <c r="AA138" s="57" t="str">
        <f t="shared" si="107"/>
        <v/>
      </c>
      <c r="AB138" s="57" t="str">
        <f t="shared" si="107"/>
        <v/>
      </c>
      <c r="AC138" s="57" t="str">
        <f t="shared" si="107"/>
        <v/>
      </c>
      <c r="AD138" s="57" t="str">
        <f t="shared" si="107"/>
        <v/>
      </c>
      <c r="AE138" s="57" t="str">
        <f t="shared" si="107"/>
        <v/>
      </c>
      <c r="AF138" s="57" t="str">
        <f t="shared" si="107"/>
        <v/>
      </c>
      <c r="AG138" s="57" t="str">
        <f t="shared" si="107"/>
        <v/>
      </c>
      <c r="AH138" s="57" t="str">
        <f t="shared" si="107"/>
        <v/>
      </c>
      <c r="AI138" s="57" t="str">
        <f t="shared" si="107"/>
        <v/>
      </c>
      <c r="AJ138" s="57" t="str">
        <f t="shared" si="107"/>
        <v/>
      </c>
      <c r="AK138" s="57" t="str">
        <f t="shared" si="107"/>
        <v/>
      </c>
      <c r="AL138" s="57" t="str">
        <f t="shared" si="107"/>
        <v/>
      </c>
      <c r="AM138" s="57" t="str">
        <f t="shared" si="107"/>
        <v/>
      </c>
      <c r="AN138" s="57" t="str">
        <f t="shared" si="107"/>
        <v>設備計画</v>
      </c>
      <c r="AO138" s="57" t="str">
        <f t="shared" si="107"/>
        <v/>
      </c>
      <c r="AP138" s="57" t="str">
        <f t="shared" si="107"/>
        <v/>
      </c>
      <c r="AQ138" s="57" t="str">
        <f t="shared" si="99"/>
        <v/>
      </c>
      <c r="AR138" s="57" t="str">
        <f t="shared" si="99"/>
        <v/>
      </c>
      <c r="AS138" s="57" t="str">
        <f t="shared" si="99"/>
        <v/>
      </c>
      <c r="AT138" s="57" t="str">
        <f t="shared" si="99"/>
        <v/>
      </c>
      <c r="AU138" s="57" t="str">
        <f t="shared" si="99"/>
        <v/>
      </c>
      <c r="AV138" s="57" t="str">
        <f t="shared" si="93"/>
        <v/>
      </c>
      <c r="AW138" s="57" t="str">
        <f t="shared" si="93"/>
        <v/>
      </c>
      <c r="AX138" s="57" t="str">
        <f t="shared" si="93"/>
        <v/>
      </c>
      <c r="AY138" s="57" t="str">
        <f t="shared" si="93"/>
        <v/>
      </c>
      <c r="AZ138" s="57" t="str">
        <f t="shared" si="94"/>
        <v/>
      </c>
    </row>
    <row r="139" spans="2:52" x14ac:dyDescent="0.15">
      <c r="B139" s="50">
        <f t="shared" si="95"/>
        <v>11</v>
      </c>
      <c r="C139" s="50">
        <f t="shared" si="96"/>
        <v>7</v>
      </c>
      <c r="D139" s="50" t="str">
        <f t="shared" si="97"/>
        <v>1994_11_7</v>
      </c>
      <c r="E139" s="50" t="str">
        <f t="shared" si="100"/>
        <v>1_7_11</v>
      </c>
      <c r="F139" s="50">
        <f t="shared" si="101"/>
        <v>1</v>
      </c>
      <c r="G139" s="50">
        <f t="shared" si="102"/>
        <v>138</v>
      </c>
      <c r="H139" s="50">
        <f t="shared" si="103"/>
        <v>1138</v>
      </c>
      <c r="I139" s="57">
        <v>1994</v>
      </c>
      <c r="J139" s="57" t="s">
        <v>144</v>
      </c>
      <c r="K139" s="57" t="s">
        <v>151</v>
      </c>
      <c r="L139" s="57" t="str">
        <f t="shared" si="104"/>
        <v>1994_工業</v>
      </c>
      <c r="M139" s="57" t="str">
        <f t="shared" si="105"/>
        <v>1994_工業_機械工作</v>
      </c>
      <c r="N139" s="57">
        <f t="shared" si="98"/>
        <v>1138</v>
      </c>
      <c r="P139" s="57">
        <f t="shared" si="106"/>
        <v>138</v>
      </c>
      <c r="X139" s="59">
        <v>36</v>
      </c>
      <c r="Y139" s="56" t="str">
        <f t="shared" si="90"/>
        <v/>
      </c>
      <c r="Z139" s="57" t="str">
        <f t="shared" si="91"/>
        <v/>
      </c>
      <c r="AA139" s="57" t="str">
        <f t="shared" si="107"/>
        <v/>
      </c>
      <c r="AB139" s="57" t="str">
        <f t="shared" si="107"/>
        <v/>
      </c>
      <c r="AC139" s="57" t="str">
        <f t="shared" si="107"/>
        <v/>
      </c>
      <c r="AD139" s="57" t="str">
        <f t="shared" si="107"/>
        <v/>
      </c>
      <c r="AE139" s="57" t="str">
        <f t="shared" si="107"/>
        <v/>
      </c>
      <c r="AF139" s="57" t="str">
        <f t="shared" si="107"/>
        <v/>
      </c>
      <c r="AG139" s="57" t="str">
        <f t="shared" si="107"/>
        <v/>
      </c>
      <c r="AH139" s="57" t="str">
        <f t="shared" si="107"/>
        <v/>
      </c>
      <c r="AI139" s="57" t="str">
        <f t="shared" si="107"/>
        <v/>
      </c>
      <c r="AJ139" s="57" t="str">
        <f t="shared" si="107"/>
        <v/>
      </c>
      <c r="AK139" s="57" t="str">
        <f t="shared" si="107"/>
        <v/>
      </c>
      <c r="AL139" s="57" t="str">
        <f t="shared" si="107"/>
        <v/>
      </c>
      <c r="AM139" s="57" t="str">
        <f t="shared" si="107"/>
        <v/>
      </c>
      <c r="AN139" s="57" t="str">
        <f t="shared" si="107"/>
        <v>空気調和設備</v>
      </c>
      <c r="AO139" s="57" t="str">
        <f t="shared" si="107"/>
        <v/>
      </c>
      <c r="AP139" s="57" t="str">
        <f t="shared" si="107"/>
        <v/>
      </c>
      <c r="AQ139" s="57" t="str">
        <f t="shared" si="99"/>
        <v/>
      </c>
      <c r="AR139" s="57" t="str">
        <f t="shared" si="99"/>
        <v/>
      </c>
      <c r="AS139" s="57" t="str">
        <f t="shared" si="99"/>
        <v/>
      </c>
      <c r="AT139" s="57" t="str">
        <f t="shared" si="99"/>
        <v/>
      </c>
      <c r="AU139" s="57" t="str">
        <f t="shared" si="99"/>
        <v/>
      </c>
      <c r="AV139" s="57" t="str">
        <f t="shared" si="93"/>
        <v/>
      </c>
      <c r="AW139" s="57" t="str">
        <f t="shared" si="93"/>
        <v/>
      </c>
      <c r="AX139" s="57" t="str">
        <f t="shared" si="93"/>
        <v/>
      </c>
      <c r="AY139" s="57" t="str">
        <f t="shared" si="93"/>
        <v/>
      </c>
      <c r="AZ139" s="57" t="str">
        <f t="shared" si="94"/>
        <v/>
      </c>
    </row>
    <row r="140" spans="2:52" x14ac:dyDescent="0.15">
      <c r="B140" s="50">
        <f t="shared" si="95"/>
        <v>11</v>
      </c>
      <c r="C140" s="50">
        <f t="shared" si="96"/>
        <v>8</v>
      </c>
      <c r="D140" s="50" t="str">
        <f t="shared" si="97"/>
        <v>1994_11_8</v>
      </c>
      <c r="E140" s="50" t="str">
        <f t="shared" si="100"/>
        <v>1_8_11</v>
      </c>
      <c r="F140" s="50">
        <f t="shared" si="101"/>
        <v>1</v>
      </c>
      <c r="G140" s="50">
        <f t="shared" si="102"/>
        <v>139</v>
      </c>
      <c r="H140" s="50">
        <f t="shared" si="103"/>
        <v>1139</v>
      </c>
      <c r="I140" s="57">
        <v>1994</v>
      </c>
      <c r="J140" s="57" t="s">
        <v>144</v>
      </c>
      <c r="K140" s="57" t="s">
        <v>152</v>
      </c>
      <c r="L140" s="57" t="str">
        <f t="shared" si="104"/>
        <v>1994_工業</v>
      </c>
      <c r="M140" s="57" t="str">
        <f t="shared" si="105"/>
        <v>1994_工業_機械設計</v>
      </c>
      <c r="N140" s="57">
        <f t="shared" si="98"/>
        <v>1139</v>
      </c>
      <c r="P140" s="57">
        <f t="shared" si="106"/>
        <v>139</v>
      </c>
      <c r="X140" s="59">
        <v>37</v>
      </c>
      <c r="Y140" s="56" t="str">
        <f t="shared" si="90"/>
        <v/>
      </c>
      <c r="Z140" s="57" t="str">
        <f t="shared" si="91"/>
        <v/>
      </c>
      <c r="AA140" s="57" t="str">
        <f t="shared" si="107"/>
        <v/>
      </c>
      <c r="AB140" s="57" t="str">
        <f t="shared" si="107"/>
        <v/>
      </c>
      <c r="AC140" s="57" t="str">
        <f t="shared" si="107"/>
        <v/>
      </c>
      <c r="AD140" s="57" t="str">
        <f t="shared" si="107"/>
        <v/>
      </c>
      <c r="AE140" s="57" t="str">
        <f t="shared" si="107"/>
        <v/>
      </c>
      <c r="AF140" s="57" t="str">
        <f t="shared" si="107"/>
        <v/>
      </c>
      <c r="AG140" s="57" t="str">
        <f t="shared" si="107"/>
        <v/>
      </c>
      <c r="AH140" s="57" t="str">
        <f t="shared" si="107"/>
        <v/>
      </c>
      <c r="AI140" s="57" t="str">
        <f t="shared" si="107"/>
        <v/>
      </c>
      <c r="AJ140" s="57" t="str">
        <f t="shared" si="107"/>
        <v/>
      </c>
      <c r="AK140" s="57" t="str">
        <f t="shared" si="107"/>
        <v/>
      </c>
      <c r="AL140" s="57" t="str">
        <f t="shared" si="107"/>
        <v/>
      </c>
      <c r="AM140" s="57" t="str">
        <f t="shared" si="107"/>
        <v/>
      </c>
      <c r="AN140" s="57" t="str">
        <f t="shared" si="107"/>
        <v>衛生・防災設備</v>
      </c>
      <c r="AO140" s="57" t="str">
        <f t="shared" si="107"/>
        <v/>
      </c>
      <c r="AP140" s="57" t="str">
        <f t="shared" si="107"/>
        <v/>
      </c>
      <c r="AQ140" s="57" t="str">
        <f t="shared" si="99"/>
        <v/>
      </c>
      <c r="AR140" s="57" t="str">
        <f t="shared" si="99"/>
        <v/>
      </c>
      <c r="AS140" s="57" t="str">
        <f t="shared" si="99"/>
        <v/>
      </c>
      <c r="AT140" s="57" t="str">
        <f t="shared" si="99"/>
        <v/>
      </c>
      <c r="AU140" s="57" t="str">
        <f t="shared" si="99"/>
        <v/>
      </c>
      <c r="AV140" s="57" t="str">
        <f t="shared" si="93"/>
        <v/>
      </c>
      <c r="AW140" s="57" t="str">
        <f t="shared" si="93"/>
        <v/>
      </c>
      <c r="AX140" s="57" t="str">
        <f t="shared" si="93"/>
        <v/>
      </c>
      <c r="AY140" s="57" t="str">
        <f t="shared" si="93"/>
        <v/>
      </c>
      <c r="AZ140" s="57" t="str">
        <f t="shared" si="94"/>
        <v/>
      </c>
    </row>
    <row r="141" spans="2:52" x14ac:dyDescent="0.15">
      <c r="B141" s="50">
        <f t="shared" si="95"/>
        <v>11</v>
      </c>
      <c r="C141" s="50">
        <f t="shared" si="96"/>
        <v>9</v>
      </c>
      <c r="D141" s="50" t="str">
        <f t="shared" si="97"/>
        <v>1994_11_9</v>
      </c>
      <c r="E141" s="50" t="str">
        <f t="shared" si="100"/>
        <v>1_9_11</v>
      </c>
      <c r="F141" s="50">
        <f t="shared" si="101"/>
        <v>1</v>
      </c>
      <c r="G141" s="50">
        <f t="shared" si="102"/>
        <v>140</v>
      </c>
      <c r="H141" s="50">
        <f t="shared" si="103"/>
        <v>1140</v>
      </c>
      <c r="I141" s="57">
        <v>1994</v>
      </c>
      <c r="J141" s="57" t="s">
        <v>144</v>
      </c>
      <c r="K141" s="57" t="s">
        <v>153</v>
      </c>
      <c r="L141" s="57" t="str">
        <f t="shared" si="104"/>
        <v>1994_工業</v>
      </c>
      <c r="M141" s="57" t="str">
        <f t="shared" si="105"/>
        <v>1994_工業_原動機</v>
      </c>
      <c r="N141" s="57">
        <f t="shared" si="98"/>
        <v>1140</v>
      </c>
      <c r="P141" s="57">
        <f t="shared" si="106"/>
        <v>140</v>
      </c>
      <c r="X141" s="59">
        <v>38</v>
      </c>
      <c r="Y141" s="56" t="str">
        <f t="shared" si="90"/>
        <v/>
      </c>
      <c r="Z141" s="57" t="str">
        <f t="shared" si="91"/>
        <v/>
      </c>
      <c r="AA141" s="57" t="str">
        <f t="shared" si="107"/>
        <v/>
      </c>
      <c r="AB141" s="57" t="str">
        <f t="shared" si="107"/>
        <v/>
      </c>
      <c r="AC141" s="57" t="str">
        <f t="shared" si="107"/>
        <v/>
      </c>
      <c r="AD141" s="57" t="str">
        <f t="shared" si="107"/>
        <v/>
      </c>
      <c r="AE141" s="57" t="str">
        <f t="shared" si="107"/>
        <v/>
      </c>
      <c r="AF141" s="57" t="str">
        <f t="shared" si="107"/>
        <v/>
      </c>
      <c r="AG141" s="57" t="str">
        <f t="shared" si="107"/>
        <v/>
      </c>
      <c r="AH141" s="57" t="str">
        <f t="shared" si="107"/>
        <v/>
      </c>
      <c r="AI141" s="57" t="str">
        <f t="shared" si="107"/>
        <v/>
      </c>
      <c r="AJ141" s="57" t="str">
        <f t="shared" si="107"/>
        <v/>
      </c>
      <c r="AK141" s="57" t="str">
        <f t="shared" si="107"/>
        <v/>
      </c>
      <c r="AL141" s="57" t="str">
        <f t="shared" si="107"/>
        <v/>
      </c>
      <c r="AM141" s="57" t="str">
        <f t="shared" si="107"/>
        <v/>
      </c>
      <c r="AN141" s="57" t="str">
        <f t="shared" si="107"/>
        <v>測量</v>
      </c>
      <c r="AO141" s="57" t="str">
        <f t="shared" si="107"/>
        <v/>
      </c>
      <c r="AP141" s="57" t="str">
        <f t="shared" si="107"/>
        <v/>
      </c>
      <c r="AQ141" s="57" t="str">
        <f t="shared" si="99"/>
        <v/>
      </c>
      <c r="AR141" s="57" t="str">
        <f t="shared" si="99"/>
        <v/>
      </c>
      <c r="AS141" s="57" t="str">
        <f t="shared" si="99"/>
        <v/>
      </c>
      <c r="AT141" s="57" t="str">
        <f t="shared" si="99"/>
        <v/>
      </c>
      <c r="AU141" s="57" t="str">
        <f t="shared" si="99"/>
        <v/>
      </c>
      <c r="AV141" s="57" t="str">
        <f t="shared" si="93"/>
        <v/>
      </c>
      <c r="AW141" s="57" t="str">
        <f t="shared" si="93"/>
        <v/>
      </c>
      <c r="AX141" s="57" t="str">
        <f t="shared" si="93"/>
        <v/>
      </c>
      <c r="AY141" s="57" t="str">
        <f t="shared" si="93"/>
        <v/>
      </c>
      <c r="AZ141" s="57" t="str">
        <f t="shared" si="94"/>
        <v/>
      </c>
    </row>
    <row r="142" spans="2:52" x14ac:dyDescent="0.15">
      <c r="B142" s="50">
        <f t="shared" si="95"/>
        <v>11</v>
      </c>
      <c r="C142" s="50">
        <f t="shared" si="96"/>
        <v>10</v>
      </c>
      <c r="D142" s="50" t="str">
        <f t="shared" si="97"/>
        <v>1994_11_10</v>
      </c>
      <c r="E142" s="50" t="str">
        <f t="shared" si="100"/>
        <v>1_10_11</v>
      </c>
      <c r="F142" s="50">
        <f t="shared" si="101"/>
        <v>1</v>
      </c>
      <c r="G142" s="50">
        <f t="shared" si="102"/>
        <v>141</v>
      </c>
      <c r="H142" s="50">
        <f t="shared" si="103"/>
        <v>1141</v>
      </c>
      <c r="I142" s="57">
        <v>1994</v>
      </c>
      <c r="J142" s="57" t="s">
        <v>144</v>
      </c>
      <c r="K142" s="57" t="s">
        <v>495</v>
      </c>
      <c r="L142" s="57" t="str">
        <f t="shared" si="104"/>
        <v>1994_工業</v>
      </c>
      <c r="M142" s="57" t="str">
        <f t="shared" si="105"/>
        <v>1994_工業_計測・制御</v>
      </c>
      <c r="N142" s="57">
        <f t="shared" si="98"/>
        <v>1141</v>
      </c>
      <c r="P142" s="57">
        <f t="shared" si="106"/>
        <v>141</v>
      </c>
      <c r="X142" s="59">
        <v>39</v>
      </c>
      <c r="Y142" s="56" t="str">
        <f t="shared" si="90"/>
        <v/>
      </c>
      <c r="Z142" s="57" t="str">
        <f t="shared" si="91"/>
        <v/>
      </c>
      <c r="AA142" s="57" t="str">
        <f t="shared" si="107"/>
        <v/>
      </c>
      <c r="AB142" s="57" t="str">
        <f t="shared" si="107"/>
        <v/>
      </c>
      <c r="AC142" s="57" t="str">
        <f t="shared" si="107"/>
        <v/>
      </c>
      <c r="AD142" s="57" t="str">
        <f t="shared" si="107"/>
        <v/>
      </c>
      <c r="AE142" s="57" t="str">
        <f t="shared" si="107"/>
        <v/>
      </c>
      <c r="AF142" s="57" t="str">
        <f t="shared" si="107"/>
        <v/>
      </c>
      <c r="AG142" s="57" t="str">
        <f t="shared" si="107"/>
        <v/>
      </c>
      <c r="AH142" s="57" t="str">
        <f t="shared" si="107"/>
        <v/>
      </c>
      <c r="AI142" s="57" t="str">
        <f t="shared" si="107"/>
        <v/>
      </c>
      <c r="AJ142" s="57" t="str">
        <f t="shared" si="107"/>
        <v/>
      </c>
      <c r="AK142" s="57" t="str">
        <f t="shared" si="107"/>
        <v/>
      </c>
      <c r="AL142" s="57" t="str">
        <f t="shared" si="107"/>
        <v/>
      </c>
      <c r="AM142" s="57" t="str">
        <f t="shared" si="107"/>
        <v/>
      </c>
      <c r="AN142" s="57" t="str">
        <f t="shared" si="107"/>
        <v>土木施工</v>
      </c>
      <c r="AO142" s="57" t="str">
        <f t="shared" si="107"/>
        <v/>
      </c>
      <c r="AP142" s="57" t="str">
        <f t="shared" si="107"/>
        <v/>
      </c>
      <c r="AQ142" s="57" t="str">
        <f t="shared" si="99"/>
        <v/>
      </c>
      <c r="AR142" s="57" t="str">
        <f t="shared" si="99"/>
        <v/>
      </c>
      <c r="AS142" s="57" t="str">
        <f t="shared" si="99"/>
        <v/>
      </c>
      <c r="AT142" s="57" t="str">
        <f t="shared" si="99"/>
        <v/>
      </c>
      <c r="AU142" s="57" t="str">
        <f t="shared" si="99"/>
        <v/>
      </c>
      <c r="AV142" s="57" t="str">
        <f t="shared" si="93"/>
        <v/>
      </c>
      <c r="AW142" s="57" t="str">
        <f t="shared" si="93"/>
        <v/>
      </c>
      <c r="AX142" s="57" t="str">
        <f t="shared" si="93"/>
        <v/>
      </c>
      <c r="AY142" s="57" t="str">
        <f t="shared" si="93"/>
        <v/>
      </c>
      <c r="AZ142" s="57" t="str">
        <f t="shared" si="94"/>
        <v/>
      </c>
    </row>
    <row r="143" spans="2:52" x14ac:dyDescent="0.15">
      <c r="B143" s="50">
        <f t="shared" si="95"/>
        <v>11</v>
      </c>
      <c r="C143" s="50">
        <f t="shared" si="96"/>
        <v>11</v>
      </c>
      <c r="D143" s="50" t="str">
        <f t="shared" si="97"/>
        <v>1994_11_11</v>
      </c>
      <c r="E143" s="50" t="str">
        <f t="shared" si="100"/>
        <v>1_11_11</v>
      </c>
      <c r="F143" s="50">
        <f t="shared" si="101"/>
        <v>1</v>
      </c>
      <c r="G143" s="50">
        <f t="shared" si="102"/>
        <v>142</v>
      </c>
      <c r="H143" s="50">
        <f t="shared" si="103"/>
        <v>1142</v>
      </c>
      <c r="I143" s="57">
        <v>1994</v>
      </c>
      <c r="J143" s="57" t="s">
        <v>144</v>
      </c>
      <c r="K143" s="57" t="s">
        <v>154</v>
      </c>
      <c r="L143" s="57" t="str">
        <f t="shared" si="104"/>
        <v>1994_工業</v>
      </c>
      <c r="M143" s="57" t="str">
        <f t="shared" si="105"/>
        <v>1994_工業_電子機械</v>
      </c>
      <c r="N143" s="57">
        <f t="shared" si="98"/>
        <v>1142</v>
      </c>
      <c r="P143" s="57">
        <f t="shared" si="106"/>
        <v>142</v>
      </c>
      <c r="X143" s="59">
        <v>40</v>
      </c>
      <c r="Y143" s="56" t="str">
        <f t="shared" si="90"/>
        <v/>
      </c>
      <c r="Z143" s="57" t="str">
        <f t="shared" si="91"/>
        <v/>
      </c>
      <c r="AA143" s="57" t="str">
        <f t="shared" si="107"/>
        <v/>
      </c>
      <c r="AB143" s="57" t="str">
        <f t="shared" si="107"/>
        <v/>
      </c>
      <c r="AC143" s="57" t="str">
        <f t="shared" si="107"/>
        <v/>
      </c>
      <c r="AD143" s="57" t="str">
        <f t="shared" si="107"/>
        <v/>
      </c>
      <c r="AE143" s="57" t="str">
        <f t="shared" si="107"/>
        <v/>
      </c>
      <c r="AF143" s="57" t="str">
        <f t="shared" si="107"/>
        <v/>
      </c>
      <c r="AG143" s="57" t="str">
        <f t="shared" si="107"/>
        <v/>
      </c>
      <c r="AH143" s="57" t="str">
        <f t="shared" si="107"/>
        <v/>
      </c>
      <c r="AI143" s="57" t="str">
        <f t="shared" si="107"/>
        <v/>
      </c>
      <c r="AJ143" s="57" t="str">
        <f t="shared" si="107"/>
        <v/>
      </c>
      <c r="AK143" s="57" t="str">
        <f t="shared" si="107"/>
        <v/>
      </c>
      <c r="AL143" s="57" t="str">
        <f t="shared" si="107"/>
        <v/>
      </c>
      <c r="AM143" s="57" t="str">
        <f t="shared" si="107"/>
        <v/>
      </c>
      <c r="AN143" s="57" t="str">
        <f t="shared" si="107"/>
        <v>土木基礎力学</v>
      </c>
      <c r="AO143" s="57" t="str">
        <f t="shared" si="107"/>
        <v/>
      </c>
      <c r="AP143" s="57" t="str">
        <f t="shared" si="107"/>
        <v/>
      </c>
      <c r="AQ143" s="57" t="str">
        <f t="shared" si="99"/>
        <v/>
      </c>
      <c r="AR143" s="57" t="str">
        <f t="shared" si="99"/>
        <v/>
      </c>
      <c r="AS143" s="57" t="str">
        <f t="shared" si="99"/>
        <v/>
      </c>
      <c r="AT143" s="57" t="str">
        <f t="shared" si="99"/>
        <v/>
      </c>
      <c r="AU143" s="57" t="str">
        <f t="shared" si="99"/>
        <v/>
      </c>
      <c r="AV143" s="57" t="str">
        <f t="shared" si="93"/>
        <v/>
      </c>
      <c r="AW143" s="57" t="str">
        <f t="shared" si="93"/>
        <v/>
      </c>
      <c r="AX143" s="57" t="str">
        <f t="shared" si="93"/>
        <v/>
      </c>
      <c r="AY143" s="57" t="str">
        <f t="shared" si="93"/>
        <v/>
      </c>
      <c r="AZ143" s="57" t="str">
        <f t="shared" si="94"/>
        <v/>
      </c>
    </row>
    <row r="144" spans="2:52" x14ac:dyDescent="0.15">
      <c r="B144" s="50">
        <f t="shared" si="95"/>
        <v>11</v>
      </c>
      <c r="C144" s="50">
        <f t="shared" si="96"/>
        <v>12</v>
      </c>
      <c r="D144" s="50" t="str">
        <f t="shared" si="97"/>
        <v>1994_11_12</v>
      </c>
      <c r="E144" s="50" t="str">
        <f t="shared" si="100"/>
        <v>1_12_11</v>
      </c>
      <c r="F144" s="50">
        <f t="shared" si="101"/>
        <v>1</v>
      </c>
      <c r="G144" s="50">
        <f t="shared" si="102"/>
        <v>143</v>
      </c>
      <c r="H144" s="50">
        <f t="shared" si="103"/>
        <v>1143</v>
      </c>
      <c r="I144" s="57">
        <v>1994</v>
      </c>
      <c r="J144" s="57" t="s">
        <v>144</v>
      </c>
      <c r="K144" s="57" t="s">
        <v>384</v>
      </c>
      <c r="L144" s="57" t="str">
        <f t="shared" si="104"/>
        <v>1994_工業</v>
      </c>
      <c r="M144" s="57" t="str">
        <f t="shared" si="105"/>
        <v>1994_工業_電子機械応用</v>
      </c>
      <c r="N144" s="57">
        <f t="shared" si="98"/>
        <v>1143</v>
      </c>
      <c r="P144" s="57">
        <f t="shared" si="106"/>
        <v>143</v>
      </c>
      <c r="X144" s="59">
        <v>41</v>
      </c>
      <c r="Y144" s="56" t="str">
        <f t="shared" si="90"/>
        <v/>
      </c>
      <c r="Z144" s="57" t="str">
        <f t="shared" si="91"/>
        <v/>
      </c>
      <c r="AA144" s="57" t="str">
        <f t="shared" si="107"/>
        <v/>
      </c>
      <c r="AB144" s="57" t="str">
        <f t="shared" si="107"/>
        <v/>
      </c>
      <c r="AC144" s="57" t="str">
        <f t="shared" si="107"/>
        <v/>
      </c>
      <c r="AD144" s="57" t="str">
        <f t="shared" si="107"/>
        <v/>
      </c>
      <c r="AE144" s="57" t="str">
        <f t="shared" si="107"/>
        <v/>
      </c>
      <c r="AF144" s="57" t="str">
        <f t="shared" si="107"/>
        <v/>
      </c>
      <c r="AG144" s="57" t="str">
        <f t="shared" si="107"/>
        <v/>
      </c>
      <c r="AH144" s="57" t="str">
        <f t="shared" si="107"/>
        <v/>
      </c>
      <c r="AI144" s="57" t="str">
        <f t="shared" si="107"/>
        <v/>
      </c>
      <c r="AJ144" s="57" t="str">
        <f t="shared" si="107"/>
        <v/>
      </c>
      <c r="AK144" s="57" t="str">
        <f t="shared" si="107"/>
        <v/>
      </c>
      <c r="AL144" s="57" t="str">
        <f t="shared" si="107"/>
        <v/>
      </c>
      <c r="AM144" s="57" t="str">
        <f t="shared" si="107"/>
        <v/>
      </c>
      <c r="AN144" s="57" t="str">
        <f t="shared" si="107"/>
        <v>土木構造設計</v>
      </c>
      <c r="AO144" s="57" t="str">
        <f t="shared" si="107"/>
        <v/>
      </c>
      <c r="AP144" s="57" t="str">
        <f t="shared" si="107"/>
        <v/>
      </c>
      <c r="AQ144" s="57" t="str">
        <f t="shared" si="99"/>
        <v/>
      </c>
      <c r="AR144" s="57" t="str">
        <f t="shared" si="99"/>
        <v/>
      </c>
      <c r="AS144" s="57" t="str">
        <f t="shared" si="99"/>
        <v/>
      </c>
      <c r="AT144" s="57" t="str">
        <f t="shared" si="99"/>
        <v/>
      </c>
      <c r="AU144" s="57" t="str">
        <f t="shared" si="99"/>
        <v/>
      </c>
      <c r="AV144" s="57" t="str">
        <f t="shared" si="93"/>
        <v/>
      </c>
      <c r="AW144" s="57" t="str">
        <f t="shared" si="93"/>
        <v/>
      </c>
      <c r="AX144" s="57" t="str">
        <f t="shared" si="93"/>
        <v/>
      </c>
      <c r="AY144" s="57" t="str">
        <f t="shared" si="93"/>
        <v/>
      </c>
      <c r="AZ144" s="57" t="str">
        <f t="shared" si="94"/>
        <v/>
      </c>
    </row>
    <row r="145" spans="2:52" x14ac:dyDescent="0.15">
      <c r="B145" s="50">
        <f t="shared" si="95"/>
        <v>11</v>
      </c>
      <c r="C145" s="50">
        <f t="shared" si="96"/>
        <v>13</v>
      </c>
      <c r="D145" s="50" t="str">
        <f t="shared" si="97"/>
        <v>1994_11_13</v>
      </c>
      <c r="E145" s="50" t="str">
        <f t="shared" si="100"/>
        <v>1_13_11</v>
      </c>
      <c r="F145" s="50">
        <f t="shared" si="101"/>
        <v>1</v>
      </c>
      <c r="G145" s="50">
        <f t="shared" si="102"/>
        <v>144</v>
      </c>
      <c r="H145" s="50">
        <f t="shared" si="103"/>
        <v>1144</v>
      </c>
      <c r="I145" s="57">
        <v>1994</v>
      </c>
      <c r="J145" s="57" t="s">
        <v>144</v>
      </c>
      <c r="K145" s="57" t="s">
        <v>156</v>
      </c>
      <c r="L145" s="57" t="str">
        <f t="shared" si="104"/>
        <v>1994_工業</v>
      </c>
      <c r="M145" s="57" t="str">
        <f t="shared" si="105"/>
        <v>1994_工業_自動車工学</v>
      </c>
      <c r="N145" s="57">
        <f t="shared" si="98"/>
        <v>1144</v>
      </c>
      <c r="P145" s="57">
        <f t="shared" si="106"/>
        <v>144</v>
      </c>
      <c r="X145" s="59">
        <v>42</v>
      </c>
      <c r="Y145" s="56" t="str">
        <f t="shared" si="90"/>
        <v/>
      </c>
      <c r="Z145" s="57" t="str">
        <f t="shared" si="91"/>
        <v/>
      </c>
      <c r="AA145" s="57" t="str">
        <f t="shared" si="107"/>
        <v/>
      </c>
      <c r="AB145" s="57" t="str">
        <f t="shared" si="107"/>
        <v/>
      </c>
      <c r="AC145" s="57" t="str">
        <f t="shared" si="107"/>
        <v/>
      </c>
      <c r="AD145" s="57" t="str">
        <f t="shared" si="107"/>
        <v/>
      </c>
      <c r="AE145" s="57" t="str">
        <f t="shared" si="107"/>
        <v/>
      </c>
      <c r="AF145" s="57" t="str">
        <f t="shared" si="107"/>
        <v/>
      </c>
      <c r="AG145" s="57" t="str">
        <f t="shared" si="107"/>
        <v/>
      </c>
      <c r="AH145" s="57" t="str">
        <f t="shared" si="107"/>
        <v/>
      </c>
      <c r="AI145" s="57" t="str">
        <f t="shared" si="107"/>
        <v/>
      </c>
      <c r="AJ145" s="57" t="str">
        <f t="shared" si="107"/>
        <v/>
      </c>
      <c r="AK145" s="57" t="str">
        <f t="shared" si="107"/>
        <v/>
      </c>
      <c r="AL145" s="57" t="str">
        <f t="shared" si="107"/>
        <v/>
      </c>
      <c r="AM145" s="57" t="str">
        <f t="shared" si="107"/>
        <v/>
      </c>
      <c r="AN145" s="57" t="str">
        <f t="shared" si="107"/>
        <v>社会基盤工学</v>
      </c>
      <c r="AO145" s="57" t="str">
        <f t="shared" si="107"/>
        <v/>
      </c>
      <c r="AP145" s="57" t="str">
        <f t="shared" si="107"/>
        <v/>
      </c>
      <c r="AQ145" s="57" t="str">
        <f t="shared" si="99"/>
        <v/>
      </c>
      <c r="AR145" s="57" t="str">
        <f t="shared" si="99"/>
        <v/>
      </c>
      <c r="AS145" s="57" t="str">
        <f t="shared" si="99"/>
        <v/>
      </c>
      <c r="AT145" s="57" t="str">
        <f t="shared" si="99"/>
        <v/>
      </c>
      <c r="AU145" s="57" t="str">
        <f t="shared" si="99"/>
        <v/>
      </c>
      <c r="AV145" s="57" t="str">
        <f t="shared" si="93"/>
        <v/>
      </c>
      <c r="AW145" s="57" t="str">
        <f t="shared" si="93"/>
        <v/>
      </c>
      <c r="AX145" s="57" t="str">
        <f t="shared" si="93"/>
        <v/>
      </c>
      <c r="AY145" s="57" t="str">
        <f t="shared" si="93"/>
        <v/>
      </c>
      <c r="AZ145" s="57" t="str">
        <f t="shared" si="94"/>
        <v/>
      </c>
    </row>
    <row r="146" spans="2:52" x14ac:dyDescent="0.15">
      <c r="B146" s="50">
        <f t="shared" si="95"/>
        <v>11</v>
      </c>
      <c r="C146" s="50">
        <f t="shared" si="96"/>
        <v>14</v>
      </c>
      <c r="D146" s="50" t="str">
        <f t="shared" si="97"/>
        <v>1994_11_14</v>
      </c>
      <c r="E146" s="50" t="str">
        <f t="shared" si="100"/>
        <v>1_14_11</v>
      </c>
      <c r="F146" s="50">
        <f t="shared" si="101"/>
        <v>1</v>
      </c>
      <c r="G146" s="50">
        <f t="shared" si="102"/>
        <v>145</v>
      </c>
      <c r="H146" s="50">
        <f t="shared" si="103"/>
        <v>1145</v>
      </c>
      <c r="I146" s="57">
        <v>1994</v>
      </c>
      <c r="J146" s="57" t="s">
        <v>144</v>
      </c>
      <c r="K146" s="57" t="s">
        <v>157</v>
      </c>
      <c r="L146" s="57" t="str">
        <f t="shared" si="104"/>
        <v>1994_工業</v>
      </c>
      <c r="M146" s="57" t="str">
        <f t="shared" si="105"/>
        <v>1994_工業_自動車整備</v>
      </c>
      <c r="N146" s="57">
        <f t="shared" si="98"/>
        <v>1145</v>
      </c>
      <c r="P146" s="57">
        <f t="shared" si="106"/>
        <v>145</v>
      </c>
      <c r="X146" s="59">
        <v>43</v>
      </c>
      <c r="Y146" s="56" t="str">
        <f t="shared" si="90"/>
        <v/>
      </c>
      <c r="Z146" s="57" t="str">
        <f t="shared" si="91"/>
        <v/>
      </c>
      <c r="AA146" s="57" t="str">
        <f t="shared" si="107"/>
        <v/>
      </c>
      <c r="AB146" s="57" t="str">
        <f t="shared" si="107"/>
        <v/>
      </c>
      <c r="AC146" s="57" t="str">
        <f t="shared" si="107"/>
        <v/>
      </c>
      <c r="AD146" s="57" t="str">
        <f t="shared" si="107"/>
        <v/>
      </c>
      <c r="AE146" s="57" t="str">
        <f t="shared" si="107"/>
        <v/>
      </c>
      <c r="AF146" s="57" t="str">
        <f t="shared" si="107"/>
        <v/>
      </c>
      <c r="AG146" s="57" t="str">
        <f t="shared" si="107"/>
        <v/>
      </c>
      <c r="AH146" s="57" t="str">
        <f t="shared" si="107"/>
        <v/>
      </c>
      <c r="AI146" s="57" t="str">
        <f t="shared" si="107"/>
        <v/>
      </c>
      <c r="AJ146" s="57" t="str">
        <f t="shared" si="107"/>
        <v/>
      </c>
      <c r="AK146" s="57" t="str">
        <f t="shared" si="107"/>
        <v/>
      </c>
      <c r="AL146" s="57" t="str">
        <f t="shared" si="107"/>
        <v/>
      </c>
      <c r="AM146" s="57" t="str">
        <f t="shared" si="107"/>
        <v/>
      </c>
      <c r="AN146" s="57" t="str">
        <f t="shared" si="107"/>
        <v>工業化学</v>
      </c>
      <c r="AO146" s="57" t="str">
        <f t="shared" si="107"/>
        <v/>
      </c>
      <c r="AP146" s="57" t="str">
        <f t="shared" ref="AP146:AY161" si="108">IFERROR(VLOOKUP($W$101&amp;"_"&amp;AP$101&amp;"_"&amp;$X146,$D:$K,8,0),"")</f>
        <v/>
      </c>
      <c r="AQ146" s="57" t="str">
        <f t="shared" si="108"/>
        <v/>
      </c>
      <c r="AR146" s="57" t="str">
        <f t="shared" si="108"/>
        <v/>
      </c>
      <c r="AS146" s="57" t="str">
        <f t="shared" si="108"/>
        <v/>
      </c>
      <c r="AT146" s="57" t="str">
        <f t="shared" si="108"/>
        <v/>
      </c>
      <c r="AU146" s="57" t="str">
        <f t="shared" si="108"/>
        <v/>
      </c>
      <c r="AV146" s="57" t="str">
        <f t="shared" si="108"/>
        <v/>
      </c>
      <c r="AW146" s="57" t="str">
        <f t="shared" si="108"/>
        <v/>
      </c>
      <c r="AX146" s="57" t="str">
        <f t="shared" si="108"/>
        <v/>
      </c>
      <c r="AY146" s="57" t="str">
        <f t="shared" si="108"/>
        <v/>
      </c>
      <c r="AZ146" s="57" t="str">
        <f t="shared" si="94"/>
        <v/>
      </c>
    </row>
    <row r="147" spans="2:52" x14ac:dyDescent="0.15">
      <c r="B147" s="50">
        <f t="shared" si="95"/>
        <v>11</v>
      </c>
      <c r="C147" s="50">
        <f t="shared" si="96"/>
        <v>15</v>
      </c>
      <c r="D147" s="50" t="str">
        <f t="shared" si="97"/>
        <v>1994_11_15</v>
      </c>
      <c r="E147" s="50" t="str">
        <f t="shared" si="100"/>
        <v>1_15_11</v>
      </c>
      <c r="F147" s="50">
        <f t="shared" si="101"/>
        <v>1</v>
      </c>
      <c r="G147" s="50">
        <f t="shared" si="102"/>
        <v>146</v>
      </c>
      <c r="H147" s="50">
        <f t="shared" si="103"/>
        <v>1146</v>
      </c>
      <c r="I147" s="57">
        <v>1994</v>
      </c>
      <c r="J147" s="57" t="s">
        <v>144</v>
      </c>
      <c r="K147" s="57" t="s">
        <v>496</v>
      </c>
      <c r="L147" s="57" t="str">
        <f t="shared" si="104"/>
        <v>1994_工業</v>
      </c>
      <c r="M147" s="57" t="str">
        <f t="shared" si="105"/>
        <v>1994_工業_造船工学</v>
      </c>
      <c r="N147" s="57">
        <f t="shared" si="98"/>
        <v>1146</v>
      </c>
      <c r="P147" s="57">
        <f t="shared" si="106"/>
        <v>146</v>
      </c>
      <c r="X147" s="59">
        <v>44</v>
      </c>
      <c r="Y147" s="56" t="str">
        <f t="shared" si="90"/>
        <v/>
      </c>
      <c r="Z147" s="57" t="str">
        <f t="shared" si="91"/>
        <v/>
      </c>
      <c r="AA147" s="57" t="str">
        <f t="shared" ref="AA147:AP162" si="109">IFERROR(VLOOKUP($W$101&amp;"_"&amp;AA$101&amp;"_"&amp;$X147,$D:$K,8,0),"")</f>
        <v/>
      </c>
      <c r="AB147" s="57" t="str">
        <f t="shared" si="109"/>
        <v/>
      </c>
      <c r="AC147" s="57" t="str">
        <f t="shared" si="109"/>
        <v/>
      </c>
      <c r="AD147" s="57" t="str">
        <f t="shared" si="109"/>
        <v/>
      </c>
      <c r="AE147" s="57" t="str">
        <f t="shared" si="109"/>
        <v/>
      </c>
      <c r="AF147" s="57" t="str">
        <f t="shared" si="109"/>
        <v/>
      </c>
      <c r="AG147" s="57" t="str">
        <f t="shared" si="109"/>
        <v/>
      </c>
      <c r="AH147" s="57" t="str">
        <f t="shared" si="109"/>
        <v/>
      </c>
      <c r="AI147" s="57" t="str">
        <f t="shared" si="109"/>
        <v/>
      </c>
      <c r="AJ147" s="57" t="str">
        <f t="shared" si="109"/>
        <v/>
      </c>
      <c r="AK147" s="57" t="str">
        <f t="shared" si="109"/>
        <v/>
      </c>
      <c r="AL147" s="57" t="str">
        <f t="shared" si="109"/>
        <v/>
      </c>
      <c r="AM147" s="57" t="str">
        <f t="shared" si="109"/>
        <v/>
      </c>
      <c r="AN147" s="57" t="str">
        <f t="shared" si="109"/>
        <v>化学工学</v>
      </c>
      <c r="AO147" s="57" t="str">
        <f t="shared" si="109"/>
        <v/>
      </c>
      <c r="AP147" s="57" t="str">
        <f t="shared" si="109"/>
        <v/>
      </c>
      <c r="AQ147" s="57" t="str">
        <f t="shared" si="108"/>
        <v/>
      </c>
      <c r="AR147" s="57" t="str">
        <f t="shared" si="108"/>
        <v/>
      </c>
      <c r="AS147" s="57" t="str">
        <f t="shared" si="108"/>
        <v/>
      </c>
      <c r="AT147" s="57" t="str">
        <f t="shared" si="108"/>
        <v/>
      </c>
      <c r="AU147" s="57" t="str">
        <f t="shared" si="108"/>
        <v/>
      </c>
      <c r="AV147" s="57" t="str">
        <f t="shared" si="108"/>
        <v/>
      </c>
      <c r="AW147" s="57" t="str">
        <f t="shared" si="108"/>
        <v/>
      </c>
      <c r="AX147" s="57" t="str">
        <f t="shared" si="108"/>
        <v/>
      </c>
      <c r="AY147" s="57" t="str">
        <f t="shared" si="108"/>
        <v/>
      </c>
      <c r="AZ147" s="57" t="str">
        <f t="shared" si="94"/>
        <v/>
      </c>
    </row>
    <row r="148" spans="2:52" x14ac:dyDescent="0.15">
      <c r="B148" s="50">
        <f t="shared" si="95"/>
        <v>11</v>
      </c>
      <c r="C148" s="50">
        <f t="shared" si="96"/>
        <v>16</v>
      </c>
      <c r="D148" s="50" t="str">
        <f t="shared" si="97"/>
        <v>1994_11_16</v>
      </c>
      <c r="E148" s="50" t="str">
        <f t="shared" si="100"/>
        <v>1_16_11</v>
      </c>
      <c r="F148" s="50">
        <f t="shared" si="101"/>
        <v>1</v>
      </c>
      <c r="G148" s="50">
        <f t="shared" si="102"/>
        <v>147</v>
      </c>
      <c r="H148" s="50">
        <f t="shared" si="103"/>
        <v>1147</v>
      </c>
      <c r="I148" s="57">
        <v>1994</v>
      </c>
      <c r="J148" s="57" t="s">
        <v>144</v>
      </c>
      <c r="K148" s="57" t="s">
        <v>388</v>
      </c>
      <c r="L148" s="57" t="str">
        <f t="shared" si="104"/>
        <v>1994_工業</v>
      </c>
      <c r="M148" s="57" t="str">
        <f t="shared" si="105"/>
        <v>1994_工業_電気基礎</v>
      </c>
      <c r="N148" s="57">
        <f t="shared" si="98"/>
        <v>1147</v>
      </c>
      <c r="P148" s="57">
        <f t="shared" si="106"/>
        <v>147</v>
      </c>
      <c r="X148" s="59">
        <v>45</v>
      </c>
      <c r="Y148" s="56" t="str">
        <f t="shared" si="90"/>
        <v/>
      </c>
      <c r="Z148" s="57" t="str">
        <f t="shared" si="91"/>
        <v/>
      </c>
      <c r="AA148" s="57" t="str">
        <f t="shared" si="109"/>
        <v/>
      </c>
      <c r="AB148" s="57" t="str">
        <f t="shared" si="109"/>
        <v/>
      </c>
      <c r="AC148" s="57" t="str">
        <f t="shared" si="109"/>
        <v/>
      </c>
      <c r="AD148" s="57" t="str">
        <f t="shared" si="109"/>
        <v/>
      </c>
      <c r="AE148" s="57" t="str">
        <f t="shared" si="109"/>
        <v/>
      </c>
      <c r="AF148" s="57" t="str">
        <f t="shared" si="109"/>
        <v/>
      </c>
      <c r="AG148" s="57" t="str">
        <f t="shared" si="109"/>
        <v/>
      </c>
      <c r="AH148" s="57" t="str">
        <f t="shared" si="109"/>
        <v/>
      </c>
      <c r="AI148" s="57" t="str">
        <f t="shared" si="109"/>
        <v/>
      </c>
      <c r="AJ148" s="57" t="str">
        <f t="shared" si="109"/>
        <v/>
      </c>
      <c r="AK148" s="57" t="str">
        <f t="shared" si="109"/>
        <v/>
      </c>
      <c r="AL148" s="57" t="str">
        <f t="shared" si="109"/>
        <v/>
      </c>
      <c r="AM148" s="57" t="str">
        <f t="shared" si="109"/>
        <v/>
      </c>
      <c r="AN148" s="57" t="str">
        <f t="shared" si="109"/>
        <v>地球環境化学</v>
      </c>
      <c r="AO148" s="57" t="str">
        <f t="shared" si="109"/>
        <v/>
      </c>
      <c r="AP148" s="57" t="str">
        <f t="shared" si="109"/>
        <v/>
      </c>
      <c r="AQ148" s="57" t="str">
        <f t="shared" si="108"/>
        <v/>
      </c>
      <c r="AR148" s="57" t="str">
        <f t="shared" si="108"/>
        <v/>
      </c>
      <c r="AS148" s="57" t="str">
        <f t="shared" si="108"/>
        <v/>
      </c>
      <c r="AT148" s="57" t="str">
        <f t="shared" si="108"/>
        <v/>
      </c>
      <c r="AU148" s="57" t="str">
        <f t="shared" si="108"/>
        <v/>
      </c>
      <c r="AV148" s="57" t="str">
        <f t="shared" si="108"/>
        <v/>
      </c>
      <c r="AW148" s="57" t="str">
        <f t="shared" si="108"/>
        <v/>
      </c>
      <c r="AX148" s="57" t="str">
        <f t="shared" si="108"/>
        <v/>
      </c>
      <c r="AY148" s="57" t="str">
        <f t="shared" si="108"/>
        <v/>
      </c>
      <c r="AZ148" s="57" t="str">
        <f t="shared" si="94"/>
        <v/>
      </c>
    </row>
    <row r="149" spans="2:52" x14ac:dyDescent="0.15">
      <c r="B149" s="50">
        <f t="shared" si="95"/>
        <v>11</v>
      </c>
      <c r="C149" s="50">
        <f t="shared" si="96"/>
        <v>17</v>
      </c>
      <c r="D149" s="50" t="str">
        <f t="shared" si="97"/>
        <v>1994_11_17</v>
      </c>
      <c r="E149" s="50" t="str">
        <f t="shared" si="100"/>
        <v>1_17_11</v>
      </c>
      <c r="F149" s="50">
        <f t="shared" si="101"/>
        <v>1</v>
      </c>
      <c r="G149" s="50">
        <f t="shared" si="102"/>
        <v>148</v>
      </c>
      <c r="H149" s="50">
        <f t="shared" si="103"/>
        <v>1148</v>
      </c>
      <c r="I149" s="57">
        <v>1994</v>
      </c>
      <c r="J149" s="57" t="s">
        <v>144</v>
      </c>
      <c r="K149" s="57" t="s">
        <v>160</v>
      </c>
      <c r="L149" s="57" t="str">
        <f t="shared" si="104"/>
        <v>1994_工業</v>
      </c>
      <c r="M149" s="57" t="str">
        <f t="shared" si="105"/>
        <v>1994_工業_電気機器</v>
      </c>
      <c r="N149" s="57">
        <f t="shared" si="98"/>
        <v>1148</v>
      </c>
      <c r="P149" s="57">
        <f t="shared" si="106"/>
        <v>148</v>
      </c>
      <c r="X149" s="59">
        <v>46</v>
      </c>
      <c r="Y149" s="56" t="str">
        <f t="shared" si="90"/>
        <v/>
      </c>
      <c r="Z149" s="57" t="str">
        <f t="shared" si="91"/>
        <v/>
      </c>
      <c r="AA149" s="57" t="str">
        <f t="shared" si="109"/>
        <v/>
      </c>
      <c r="AB149" s="57" t="str">
        <f t="shared" si="109"/>
        <v/>
      </c>
      <c r="AC149" s="57" t="str">
        <f t="shared" si="109"/>
        <v/>
      </c>
      <c r="AD149" s="57" t="str">
        <f t="shared" si="109"/>
        <v/>
      </c>
      <c r="AE149" s="57" t="str">
        <f t="shared" si="109"/>
        <v/>
      </c>
      <c r="AF149" s="57" t="str">
        <f t="shared" si="109"/>
        <v/>
      </c>
      <c r="AG149" s="57" t="str">
        <f t="shared" si="109"/>
        <v/>
      </c>
      <c r="AH149" s="57" t="str">
        <f t="shared" si="109"/>
        <v/>
      </c>
      <c r="AI149" s="57" t="str">
        <f t="shared" si="109"/>
        <v/>
      </c>
      <c r="AJ149" s="57" t="str">
        <f t="shared" si="109"/>
        <v/>
      </c>
      <c r="AK149" s="57" t="str">
        <f t="shared" si="109"/>
        <v/>
      </c>
      <c r="AL149" s="57" t="str">
        <f t="shared" si="109"/>
        <v/>
      </c>
      <c r="AM149" s="57" t="str">
        <f t="shared" si="109"/>
        <v/>
      </c>
      <c r="AN149" s="57" t="str">
        <f t="shared" si="109"/>
        <v>材料製造技術</v>
      </c>
      <c r="AO149" s="57" t="str">
        <f t="shared" si="109"/>
        <v/>
      </c>
      <c r="AP149" s="57" t="str">
        <f t="shared" si="109"/>
        <v/>
      </c>
      <c r="AQ149" s="57" t="str">
        <f t="shared" si="108"/>
        <v/>
      </c>
      <c r="AR149" s="57" t="str">
        <f t="shared" si="108"/>
        <v/>
      </c>
      <c r="AS149" s="57" t="str">
        <f t="shared" si="108"/>
        <v/>
      </c>
      <c r="AT149" s="57" t="str">
        <f t="shared" si="108"/>
        <v/>
      </c>
      <c r="AU149" s="57" t="str">
        <f t="shared" si="108"/>
        <v/>
      </c>
      <c r="AV149" s="57" t="str">
        <f t="shared" si="108"/>
        <v/>
      </c>
      <c r="AW149" s="57" t="str">
        <f t="shared" si="108"/>
        <v/>
      </c>
      <c r="AX149" s="57" t="str">
        <f t="shared" si="108"/>
        <v/>
      </c>
      <c r="AY149" s="57" t="str">
        <f t="shared" si="108"/>
        <v/>
      </c>
      <c r="AZ149" s="57" t="str">
        <f t="shared" si="94"/>
        <v/>
      </c>
    </row>
    <row r="150" spans="2:52" x14ac:dyDescent="0.15">
      <c r="B150" s="50">
        <f t="shared" si="95"/>
        <v>11</v>
      </c>
      <c r="C150" s="50">
        <f t="shared" si="96"/>
        <v>18</v>
      </c>
      <c r="D150" s="50" t="str">
        <f t="shared" si="97"/>
        <v>1994_11_18</v>
      </c>
      <c r="E150" s="50" t="str">
        <f t="shared" si="100"/>
        <v>1_18_11</v>
      </c>
      <c r="F150" s="50">
        <f t="shared" si="101"/>
        <v>1</v>
      </c>
      <c r="G150" s="50">
        <f t="shared" si="102"/>
        <v>149</v>
      </c>
      <c r="H150" s="50">
        <f t="shared" si="103"/>
        <v>1149</v>
      </c>
      <c r="I150" s="57">
        <v>1994</v>
      </c>
      <c r="J150" s="57" t="s">
        <v>144</v>
      </c>
      <c r="K150" s="57" t="s">
        <v>161</v>
      </c>
      <c r="L150" s="57" t="str">
        <f t="shared" si="104"/>
        <v>1994_工業</v>
      </c>
      <c r="M150" s="57" t="str">
        <f t="shared" si="105"/>
        <v>1994_工業_電力技術</v>
      </c>
      <c r="N150" s="57">
        <f t="shared" si="98"/>
        <v>1149</v>
      </c>
      <c r="P150" s="57">
        <f t="shared" si="106"/>
        <v>149</v>
      </c>
      <c r="X150" s="59">
        <v>47</v>
      </c>
      <c r="Y150" s="56" t="str">
        <f t="shared" si="90"/>
        <v/>
      </c>
      <c r="Z150" s="57" t="str">
        <f t="shared" si="91"/>
        <v/>
      </c>
      <c r="AA150" s="57" t="str">
        <f t="shared" si="109"/>
        <v/>
      </c>
      <c r="AB150" s="57" t="str">
        <f t="shared" si="109"/>
        <v/>
      </c>
      <c r="AC150" s="57" t="str">
        <f t="shared" si="109"/>
        <v/>
      </c>
      <c r="AD150" s="57" t="str">
        <f t="shared" si="109"/>
        <v/>
      </c>
      <c r="AE150" s="57" t="str">
        <f t="shared" si="109"/>
        <v/>
      </c>
      <c r="AF150" s="57" t="str">
        <f t="shared" si="109"/>
        <v/>
      </c>
      <c r="AG150" s="57" t="str">
        <f t="shared" si="109"/>
        <v/>
      </c>
      <c r="AH150" s="57" t="str">
        <f t="shared" si="109"/>
        <v/>
      </c>
      <c r="AI150" s="57" t="str">
        <f t="shared" si="109"/>
        <v/>
      </c>
      <c r="AJ150" s="57" t="str">
        <f t="shared" si="109"/>
        <v/>
      </c>
      <c r="AK150" s="57" t="str">
        <f t="shared" si="109"/>
        <v/>
      </c>
      <c r="AL150" s="57" t="str">
        <f t="shared" si="109"/>
        <v/>
      </c>
      <c r="AM150" s="57" t="str">
        <f t="shared" si="109"/>
        <v/>
      </c>
      <c r="AN150" s="57" t="str">
        <f t="shared" si="109"/>
        <v>工業材料</v>
      </c>
      <c r="AO150" s="57" t="str">
        <f t="shared" si="109"/>
        <v/>
      </c>
      <c r="AP150" s="57" t="str">
        <f t="shared" si="109"/>
        <v/>
      </c>
      <c r="AQ150" s="57" t="str">
        <f t="shared" si="108"/>
        <v/>
      </c>
      <c r="AR150" s="57" t="str">
        <f t="shared" si="108"/>
        <v/>
      </c>
      <c r="AS150" s="57" t="str">
        <f t="shared" si="108"/>
        <v/>
      </c>
      <c r="AT150" s="57" t="str">
        <f t="shared" si="108"/>
        <v/>
      </c>
      <c r="AU150" s="57" t="str">
        <f t="shared" si="108"/>
        <v/>
      </c>
      <c r="AV150" s="57" t="str">
        <f t="shared" si="108"/>
        <v/>
      </c>
      <c r="AW150" s="57" t="str">
        <f t="shared" si="108"/>
        <v/>
      </c>
      <c r="AX150" s="57" t="str">
        <f t="shared" si="108"/>
        <v/>
      </c>
      <c r="AY150" s="57" t="str">
        <f t="shared" si="108"/>
        <v/>
      </c>
      <c r="AZ150" s="57" t="str">
        <f t="shared" si="94"/>
        <v/>
      </c>
    </row>
    <row r="151" spans="2:52" x14ac:dyDescent="0.15">
      <c r="B151" s="50">
        <f t="shared" si="95"/>
        <v>11</v>
      </c>
      <c r="C151" s="50">
        <f t="shared" si="96"/>
        <v>19</v>
      </c>
      <c r="D151" s="50" t="str">
        <f t="shared" si="97"/>
        <v>1994_11_19</v>
      </c>
      <c r="E151" s="50" t="str">
        <f t="shared" si="100"/>
        <v>1_19_11</v>
      </c>
      <c r="F151" s="50">
        <f t="shared" si="101"/>
        <v>1</v>
      </c>
      <c r="G151" s="50">
        <f t="shared" si="102"/>
        <v>150</v>
      </c>
      <c r="H151" s="50">
        <f t="shared" si="103"/>
        <v>1150</v>
      </c>
      <c r="I151" s="57">
        <v>1994</v>
      </c>
      <c r="J151" s="57" t="s">
        <v>144</v>
      </c>
      <c r="K151" s="57" t="s">
        <v>162</v>
      </c>
      <c r="L151" s="57" t="str">
        <f t="shared" si="104"/>
        <v>1994_工業</v>
      </c>
      <c r="M151" s="57" t="str">
        <f t="shared" si="105"/>
        <v>1994_工業_電子技術</v>
      </c>
      <c r="N151" s="57">
        <f t="shared" si="98"/>
        <v>1150</v>
      </c>
      <c r="P151" s="57">
        <f t="shared" si="106"/>
        <v>150</v>
      </c>
      <c r="X151" s="59">
        <v>48</v>
      </c>
      <c r="Y151" s="56" t="str">
        <f t="shared" si="90"/>
        <v/>
      </c>
      <c r="Z151" s="57" t="str">
        <f t="shared" si="91"/>
        <v/>
      </c>
      <c r="AA151" s="57" t="str">
        <f t="shared" si="109"/>
        <v/>
      </c>
      <c r="AB151" s="57" t="str">
        <f t="shared" si="109"/>
        <v/>
      </c>
      <c r="AC151" s="57" t="str">
        <f t="shared" si="109"/>
        <v/>
      </c>
      <c r="AD151" s="57" t="str">
        <f t="shared" si="109"/>
        <v/>
      </c>
      <c r="AE151" s="57" t="str">
        <f t="shared" si="109"/>
        <v/>
      </c>
      <c r="AF151" s="57" t="str">
        <f t="shared" si="109"/>
        <v/>
      </c>
      <c r="AG151" s="57" t="str">
        <f t="shared" si="109"/>
        <v/>
      </c>
      <c r="AH151" s="57" t="str">
        <f t="shared" si="109"/>
        <v/>
      </c>
      <c r="AI151" s="57" t="str">
        <f t="shared" si="109"/>
        <v/>
      </c>
      <c r="AJ151" s="57" t="str">
        <f t="shared" si="109"/>
        <v/>
      </c>
      <c r="AK151" s="57" t="str">
        <f t="shared" si="109"/>
        <v/>
      </c>
      <c r="AL151" s="57" t="str">
        <f t="shared" si="109"/>
        <v/>
      </c>
      <c r="AM151" s="57" t="str">
        <f t="shared" si="109"/>
        <v/>
      </c>
      <c r="AN151" s="57" t="str">
        <f t="shared" si="109"/>
        <v>材料加工</v>
      </c>
      <c r="AO151" s="57" t="str">
        <f t="shared" si="109"/>
        <v/>
      </c>
      <c r="AP151" s="57" t="str">
        <f t="shared" si="109"/>
        <v/>
      </c>
      <c r="AQ151" s="57" t="str">
        <f t="shared" si="108"/>
        <v/>
      </c>
      <c r="AR151" s="57" t="str">
        <f t="shared" si="108"/>
        <v/>
      </c>
      <c r="AS151" s="57" t="str">
        <f t="shared" si="108"/>
        <v/>
      </c>
      <c r="AT151" s="57" t="str">
        <f t="shared" si="108"/>
        <v/>
      </c>
      <c r="AU151" s="57" t="str">
        <f t="shared" si="108"/>
        <v/>
      </c>
      <c r="AV151" s="57" t="str">
        <f t="shared" si="108"/>
        <v/>
      </c>
      <c r="AW151" s="57" t="str">
        <f t="shared" si="108"/>
        <v/>
      </c>
      <c r="AX151" s="57" t="str">
        <f t="shared" si="108"/>
        <v/>
      </c>
      <c r="AY151" s="57" t="str">
        <f t="shared" si="108"/>
        <v/>
      </c>
      <c r="AZ151" s="57" t="str">
        <f t="shared" si="94"/>
        <v/>
      </c>
    </row>
    <row r="152" spans="2:52" x14ac:dyDescent="0.15">
      <c r="B152" s="50">
        <f t="shared" si="95"/>
        <v>11</v>
      </c>
      <c r="C152" s="50">
        <f t="shared" si="96"/>
        <v>20</v>
      </c>
      <c r="D152" s="50" t="str">
        <f t="shared" si="97"/>
        <v>1994_11_20</v>
      </c>
      <c r="E152" s="50" t="str">
        <f t="shared" si="100"/>
        <v>1_20_11</v>
      </c>
      <c r="F152" s="50">
        <f t="shared" si="101"/>
        <v>1</v>
      </c>
      <c r="G152" s="50">
        <f t="shared" si="102"/>
        <v>151</v>
      </c>
      <c r="H152" s="50">
        <f t="shared" si="103"/>
        <v>1151</v>
      </c>
      <c r="I152" s="57">
        <v>1994</v>
      </c>
      <c r="J152" s="57" t="s">
        <v>144</v>
      </c>
      <c r="K152" s="57" t="s">
        <v>497</v>
      </c>
      <c r="L152" s="57" t="str">
        <f t="shared" si="104"/>
        <v>1994_工業</v>
      </c>
      <c r="M152" s="57" t="str">
        <f t="shared" si="105"/>
        <v>1994_工業_電力応用</v>
      </c>
      <c r="N152" s="57">
        <f t="shared" si="98"/>
        <v>1151</v>
      </c>
      <c r="P152" s="57">
        <f t="shared" si="106"/>
        <v>151</v>
      </c>
      <c r="X152" s="59">
        <v>49</v>
      </c>
      <c r="Y152" s="56" t="str">
        <f t="shared" si="90"/>
        <v/>
      </c>
      <c r="Z152" s="57" t="str">
        <f t="shared" si="91"/>
        <v/>
      </c>
      <c r="AA152" s="57" t="str">
        <f t="shared" si="109"/>
        <v/>
      </c>
      <c r="AB152" s="57" t="str">
        <f t="shared" si="109"/>
        <v/>
      </c>
      <c r="AC152" s="57" t="str">
        <f t="shared" si="109"/>
        <v/>
      </c>
      <c r="AD152" s="57" t="str">
        <f t="shared" si="109"/>
        <v/>
      </c>
      <c r="AE152" s="57" t="str">
        <f t="shared" si="109"/>
        <v/>
      </c>
      <c r="AF152" s="57" t="str">
        <f t="shared" si="109"/>
        <v/>
      </c>
      <c r="AG152" s="57" t="str">
        <f t="shared" si="109"/>
        <v/>
      </c>
      <c r="AH152" s="57" t="str">
        <f t="shared" si="109"/>
        <v/>
      </c>
      <c r="AI152" s="57" t="str">
        <f t="shared" si="109"/>
        <v/>
      </c>
      <c r="AJ152" s="57" t="str">
        <f t="shared" si="109"/>
        <v/>
      </c>
      <c r="AK152" s="57" t="str">
        <f t="shared" si="109"/>
        <v/>
      </c>
      <c r="AL152" s="57" t="str">
        <f t="shared" si="109"/>
        <v/>
      </c>
      <c r="AM152" s="57" t="str">
        <f t="shared" si="109"/>
        <v/>
      </c>
      <c r="AN152" s="57" t="str">
        <f t="shared" si="109"/>
        <v>セラミック化学</v>
      </c>
      <c r="AO152" s="57" t="str">
        <f t="shared" si="109"/>
        <v/>
      </c>
      <c r="AP152" s="57" t="str">
        <f t="shared" si="109"/>
        <v/>
      </c>
      <c r="AQ152" s="57" t="str">
        <f t="shared" si="108"/>
        <v/>
      </c>
      <c r="AR152" s="57" t="str">
        <f t="shared" si="108"/>
        <v/>
      </c>
      <c r="AS152" s="57" t="str">
        <f t="shared" si="108"/>
        <v/>
      </c>
      <c r="AT152" s="57" t="str">
        <f t="shared" si="108"/>
        <v/>
      </c>
      <c r="AU152" s="57" t="str">
        <f t="shared" si="108"/>
        <v/>
      </c>
      <c r="AV152" s="57" t="str">
        <f t="shared" si="108"/>
        <v/>
      </c>
      <c r="AW152" s="57" t="str">
        <f t="shared" si="108"/>
        <v/>
      </c>
      <c r="AX152" s="57" t="str">
        <f t="shared" si="108"/>
        <v/>
      </c>
      <c r="AY152" s="57" t="str">
        <f t="shared" si="108"/>
        <v/>
      </c>
      <c r="AZ152" s="57" t="str">
        <f t="shared" si="94"/>
        <v/>
      </c>
    </row>
    <row r="153" spans="2:52" x14ac:dyDescent="0.15">
      <c r="B153" s="50">
        <f t="shared" si="95"/>
        <v>11</v>
      </c>
      <c r="C153" s="50">
        <f t="shared" si="96"/>
        <v>21</v>
      </c>
      <c r="D153" s="50" t="str">
        <f t="shared" si="97"/>
        <v>1994_11_21</v>
      </c>
      <c r="E153" s="50" t="str">
        <f t="shared" si="100"/>
        <v>1_21_11</v>
      </c>
      <c r="F153" s="50">
        <f t="shared" si="101"/>
        <v>1</v>
      </c>
      <c r="G153" s="50">
        <f t="shared" si="102"/>
        <v>152</v>
      </c>
      <c r="H153" s="50">
        <f t="shared" si="103"/>
        <v>1152</v>
      </c>
      <c r="I153" s="57">
        <v>1994</v>
      </c>
      <c r="J153" s="57" t="s">
        <v>144</v>
      </c>
      <c r="K153" s="57" t="s">
        <v>163</v>
      </c>
      <c r="L153" s="57" t="str">
        <f t="shared" si="104"/>
        <v>1994_工業</v>
      </c>
      <c r="M153" s="57" t="str">
        <f t="shared" si="105"/>
        <v>1994_工業_電子回路</v>
      </c>
      <c r="N153" s="57">
        <f t="shared" si="98"/>
        <v>1152</v>
      </c>
      <c r="P153" s="57">
        <f t="shared" si="106"/>
        <v>152</v>
      </c>
      <c r="X153" s="59">
        <v>50</v>
      </c>
      <c r="Y153" s="56" t="str">
        <f t="shared" si="90"/>
        <v/>
      </c>
      <c r="Z153" s="57" t="str">
        <f t="shared" si="91"/>
        <v/>
      </c>
      <c r="AA153" s="57" t="str">
        <f t="shared" si="109"/>
        <v/>
      </c>
      <c r="AB153" s="57" t="str">
        <f t="shared" si="109"/>
        <v/>
      </c>
      <c r="AC153" s="57" t="str">
        <f t="shared" si="109"/>
        <v/>
      </c>
      <c r="AD153" s="57" t="str">
        <f t="shared" si="109"/>
        <v/>
      </c>
      <c r="AE153" s="57" t="str">
        <f t="shared" si="109"/>
        <v/>
      </c>
      <c r="AF153" s="57" t="str">
        <f t="shared" si="109"/>
        <v/>
      </c>
      <c r="AG153" s="57" t="str">
        <f t="shared" si="109"/>
        <v/>
      </c>
      <c r="AH153" s="57" t="str">
        <f t="shared" si="109"/>
        <v/>
      </c>
      <c r="AI153" s="57" t="str">
        <f t="shared" si="109"/>
        <v/>
      </c>
      <c r="AJ153" s="57" t="str">
        <f t="shared" si="109"/>
        <v/>
      </c>
      <c r="AK153" s="57" t="str">
        <f t="shared" si="109"/>
        <v/>
      </c>
      <c r="AL153" s="57" t="str">
        <f t="shared" si="109"/>
        <v/>
      </c>
      <c r="AM153" s="57" t="str">
        <f t="shared" si="109"/>
        <v/>
      </c>
      <c r="AN153" s="57" t="str">
        <f t="shared" si="109"/>
        <v>セラミック技術</v>
      </c>
      <c r="AO153" s="57" t="str">
        <f t="shared" si="109"/>
        <v/>
      </c>
      <c r="AP153" s="57" t="str">
        <f t="shared" si="109"/>
        <v/>
      </c>
      <c r="AQ153" s="57" t="str">
        <f t="shared" si="108"/>
        <v/>
      </c>
      <c r="AR153" s="57" t="str">
        <f t="shared" si="108"/>
        <v/>
      </c>
      <c r="AS153" s="57" t="str">
        <f t="shared" si="108"/>
        <v/>
      </c>
      <c r="AT153" s="57" t="str">
        <f t="shared" si="108"/>
        <v/>
      </c>
      <c r="AU153" s="57" t="str">
        <f t="shared" si="108"/>
        <v/>
      </c>
      <c r="AV153" s="57" t="str">
        <f t="shared" si="108"/>
        <v/>
      </c>
      <c r="AW153" s="57" t="str">
        <f t="shared" si="108"/>
        <v/>
      </c>
      <c r="AX153" s="57" t="str">
        <f t="shared" si="108"/>
        <v/>
      </c>
      <c r="AY153" s="57" t="str">
        <f t="shared" si="108"/>
        <v/>
      </c>
      <c r="AZ153" s="57" t="str">
        <f t="shared" si="94"/>
        <v/>
      </c>
    </row>
    <row r="154" spans="2:52" x14ac:dyDescent="0.15">
      <c r="B154" s="50">
        <f t="shared" si="95"/>
        <v>11</v>
      </c>
      <c r="C154" s="50">
        <f t="shared" si="96"/>
        <v>22</v>
      </c>
      <c r="D154" s="50" t="str">
        <f t="shared" si="97"/>
        <v>1994_11_22</v>
      </c>
      <c r="E154" s="50" t="str">
        <f t="shared" si="100"/>
        <v>1_22_11</v>
      </c>
      <c r="F154" s="50">
        <f t="shared" si="101"/>
        <v>1</v>
      </c>
      <c r="G154" s="50">
        <f t="shared" si="102"/>
        <v>153</v>
      </c>
      <c r="H154" s="50">
        <f t="shared" si="103"/>
        <v>1153</v>
      </c>
      <c r="I154" s="57">
        <v>1994</v>
      </c>
      <c r="J154" s="57" t="s">
        <v>144</v>
      </c>
      <c r="K154" s="57" t="s">
        <v>164</v>
      </c>
      <c r="L154" s="57" t="str">
        <f t="shared" si="104"/>
        <v>1994_工業</v>
      </c>
      <c r="M154" s="57" t="str">
        <f t="shared" si="105"/>
        <v>1994_工業_電子計測制御</v>
      </c>
      <c r="N154" s="57">
        <f t="shared" si="98"/>
        <v>1153</v>
      </c>
      <c r="P154" s="57">
        <f t="shared" si="106"/>
        <v>153</v>
      </c>
      <c r="X154" s="59">
        <v>51</v>
      </c>
      <c r="Y154" s="56" t="str">
        <f t="shared" si="90"/>
        <v/>
      </c>
      <c r="Z154" s="57" t="str">
        <f t="shared" si="91"/>
        <v/>
      </c>
      <c r="AA154" s="57" t="str">
        <f t="shared" si="109"/>
        <v/>
      </c>
      <c r="AB154" s="57" t="str">
        <f t="shared" si="109"/>
        <v/>
      </c>
      <c r="AC154" s="57" t="str">
        <f t="shared" si="109"/>
        <v/>
      </c>
      <c r="AD154" s="57" t="str">
        <f t="shared" si="109"/>
        <v/>
      </c>
      <c r="AE154" s="57" t="str">
        <f t="shared" si="109"/>
        <v/>
      </c>
      <c r="AF154" s="57" t="str">
        <f t="shared" si="109"/>
        <v/>
      </c>
      <c r="AG154" s="57" t="str">
        <f t="shared" si="109"/>
        <v/>
      </c>
      <c r="AH154" s="57" t="str">
        <f t="shared" si="109"/>
        <v/>
      </c>
      <c r="AI154" s="57" t="str">
        <f t="shared" si="109"/>
        <v/>
      </c>
      <c r="AJ154" s="57" t="str">
        <f t="shared" si="109"/>
        <v/>
      </c>
      <c r="AK154" s="57" t="str">
        <f t="shared" si="109"/>
        <v/>
      </c>
      <c r="AL154" s="57" t="str">
        <f t="shared" si="109"/>
        <v/>
      </c>
      <c r="AM154" s="57" t="str">
        <f t="shared" si="109"/>
        <v/>
      </c>
      <c r="AN154" s="57" t="str">
        <f t="shared" si="109"/>
        <v>セラミック工業</v>
      </c>
      <c r="AO154" s="57" t="str">
        <f t="shared" si="109"/>
        <v/>
      </c>
      <c r="AP154" s="57" t="str">
        <f t="shared" si="109"/>
        <v/>
      </c>
      <c r="AQ154" s="57" t="str">
        <f t="shared" si="108"/>
        <v/>
      </c>
      <c r="AR154" s="57" t="str">
        <f t="shared" si="108"/>
        <v/>
      </c>
      <c r="AS154" s="57" t="str">
        <f t="shared" si="108"/>
        <v/>
      </c>
      <c r="AT154" s="57" t="str">
        <f t="shared" si="108"/>
        <v/>
      </c>
      <c r="AU154" s="57" t="str">
        <f t="shared" si="108"/>
        <v/>
      </c>
      <c r="AV154" s="57" t="str">
        <f t="shared" si="108"/>
        <v/>
      </c>
      <c r="AW154" s="57" t="str">
        <f t="shared" si="108"/>
        <v/>
      </c>
      <c r="AX154" s="57" t="str">
        <f t="shared" si="108"/>
        <v/>
      </c>
      <c r="AY154" s="57" t="str">
        <f t="shared" si="108"/>
        <v/>
      </c>
      <c r="AZ154" s="57" t="str">
        <f t="shared" si="94"/>
        <v/>
      </c>
    </row>
    <row r="155" spans="2:52" x14ac:dyDescent="0.15">
      <c r="B155" s="50">
        <f t="shared" si="95"/>
        <v>11</v>
      </c>
      <c r="C155" s="50">
        <f t="shared" si="96"/>
        <v>23</v>
      </c>
      <c r="D155" s="50" t="str">
        <f t="shared" si="97"/>
        <v>1994_11_23</v>
      </c>
      <c r="E155" s="50" t="str">
        <f t="shared" si="100"/>
        <v>1_23_11</v>
      </c>
      <c r="F155" s="50">
        <f t="shared" si="101"/>
        <v>1</v>
      </c>
      <c r="G155" s="50">
        <f t="shared" si="102"/>
        <v>154</v>
      </c>
      <c r="H155" s="50">
        <f t="shared" si="103"/>
        <v>1154</v>
      </c>
      <c r="I155" s="57">
        <v>1994</v>
      </c>
      <c r="J155" s="57" t="s">
        <v>144</v>
      </c>
      <c r="K155" s="57" t="s">
        <v>165</v>
      </c>
      <c r="L155" s="57" t="str">
        <f t="shared" si="104"/>
        <v>1994_工業</v>
      </c>
      <c r="M155" s="57" t="str">
        <f t="shared" si="105"/>
        <v>1994_工業_通信技術</v>
      </c>
      <c r="N155" s="57">
        <f t="shared" si="98"/>
        <v>1154</v>
      </c>
      <c r="P155" s="57">
        <f t="shared" si="106"/>
        <v>154</v>
      </c>
      <c r="X155" s="59">
        <v>52</v>
      </c>
      <c r="Y155" s="56" t="str">
        <f t="shared" si="90"/>
        <v/>
      </c>
      <c r="Z155" s="57" t="str">
        <f t="shared" si="91"/>
        <v/>
      </c>
      <c r="AA155" s="57" t="str">
        <f t="shared" si="109"/>
        <v/>
      </c>
      <c r="AB155" s="57" t="str">
        <f t="shared" si="109"/>
        <v/>
      </c>
      <c r="AC155" s="57" t="str">
        <f t="shared" si="109"/>
        <v/>
      </c>
      <c r="AD155" s="57" t="str">
        <f t="shared" si="109"/>
        <v/>
      </c>
      <c r="AE155" s="57" t="str">
        <f t="shared" si="109"/>
        <v/>
      </c>
      <c r="AF155" s="57" t="str">
        <f t="shared" si="109"/>
        <v/>
      </c>
      <c r="AG155" s="57" t="str">
        <f t="shared" si="109"/>
        <v/>
      </c>
      <c r="AH155" s="57" t="str">
        <f t="shared" si="109"/>
        <v/>
      </c>
      <c r="AI155" s="57" t="str">
        <f t="shared" si="109"/>
        <v/>
      </c>
      <c r="AJ155" s="57" t="str">
        <f t="shared" si="109"/>
        <v/>
      </c>
      <c r="AK155" s="57" t="str">
        <f t="shared" si="109"/>
        <v/>
      </c>
      <c r="AL155" s="57" t="str">
        <f t="shared" si="109"/>
        <v/>
      </c>
      <c r="AM155" s="57" t="str">
        <f t="shared" si="109"/>
        <v/>
      </c>
      <c r="AN155" s="57" t="str">
        <f t="shared" si="109"/>
        <v>繊維製品</v>
      </c>
      <c r="AO155" s="57" t="str">
        <f t="shared" si="109"/>
        <v/>
      </c>
      <c r="AP155" s="57" t="str">
        <f t="shared" si="109"/>
        <v/>
      </c>
      <c r="AQ155" s="57" t="str">
        <f t="shared" si="108"/>
        <v/>
      </c>
      <c r="AR155" s="57" t="str">
        <f t="shared" si="108"/>
        <v/>
      </c>
      <c r="AS155" s="57" t="str">
        <f t="shared" si="108"/>
        <v/>
      </c>
      <c r="AT155" s="57" t="str">
        <f t="shared" si="108"/>
        <v/>
      </c>
      <c r="AU155" s="57" t="str">
        <f t="shared" si="108"/>
        <v/>
      </c>
      <c r="AV155" s="57" t="str">
        <f t="shared" si="108"/>
        <v/>
      </c>
      <c r="AW155" s="57" t="str">
        <f t="shared" si="108"/>
        <v/>
      </c>
      <c r="AX155" s="57" t="str">
        <f t="shared" si="108"/>
        <v/>
      </c>
      <c r="AY155" s="57" t="str">
        <f t="shared" si="108"/>
        <v/>
      </c>
      <c r="AZ155" s="57" t="str">
        <f t="shared" si="94"/>
        <v/>
      </c>
    </row>
    <row r="156" spans="2:52" x14ac:dyDescent="0.15">
      <c r="B156" s="50">
        <f t="shared" si="95"/>
        <v>11</v>
      </c>
      <c r="C156" s="50">
        <f t="shared" si="96"/>
        <v>24</v>
      </c>
      <c r="D156" s="50" t="str">
        <f t="shared" si="97"/>
        <v>1994_11_24</v>
      </c>
      <c r="E156" s="50" t="str">
        <f t="shared" si="100"/>
        <v>1_24_11</v>
      </c>
      <c r="F156" s="50">
        <f t="shared" si="101"/>
        <v>1</v>
      </c>
      <c r="G156" s="50">
        <f t="shared" si="102"/>
        <v>155</v>
      </c>
      <c r="H156" s="50">
        <f t="shared" si="103"/>
        <v>1155</v>
      </c>
      <c r="I156" s="57">
        <v>1994</v>
      </c>
      <c r="J156" s="57" t="s">
        <v>144</v>
      </c>
      <c r="K156" s="57" t="s">
        <v>391</v>
      </c>
      <c r="L156" s="57" t="str">
        <f t="shared" si="104"/>
        <v>1994_工業</v>
      </c>
      <c r="M156" s="57" t="str">
        <f t="shared" si="105"/>
        <v>1994_工業_電子情報技術</v>
      </c>
      <c r="N156" s="57">
        <f t="shared" si="98"/>
        <v>1155</v>
      </c>
      <c r="P156" s="57">
        <f t="shared" si="106"/>
        <v>155</v>
      </c>
      <c r="X156" s="59">
        <v>53</v>
      </c>
      <c r="Y156" s="56" t="str">
        <f t="shared" si="90"/>
        <v/>
      </c>
      <c r="Z156" s="57" t="str">
        <f t="shared" si="91"/>
        <v/>
      </c>
      <c r="AA156" s="57" t="str">
        <f t="shared" si="109"/>
        <v/>
      </c>
      <c r="AB156" s="57" t="str">
        <f t="shared" si="109"/>
        <v/>
      </c>
      <c r="AC156" s="57" t="str">
        <f t="shared" si="109"/>
        <v/>
      </c>
      <c r="AD156" s="57" t="str">
        <f t="shared" si="109"/>
        <v/>
      </c>
      <c r="AE156" s="57" t="str">
        <f t="shared" si="109"/>
        <v/>
      </c>
      <c r="AF156" s="57" t="str">
        <f t="shared" si="109"/>
        <v/>
      </c>
      <c r="AG156" s="57" t="str">
        <f t="shared" si="109"/>
        <v/>
      </c>
      <c r="AH156" s="57" t="str">
        <f t="shared" si="109"/>
        <v/>
      </c>
      <c r="AI156" s="57" t="str">
        <f t="shared" si="109"/>
        <v/>
      </c>
      <c r="AJ156" s="57" t="str">
        <f t="shared" si="109"/>
        <v/>
      </c>
      <c r="AK156" s="57" t="str">
        <f t="shared" si="109"/>
        <v/>
      </c>
      <c r="AL156" s="57" t="str">
        <f t="shared" si="109"/>
        <v/>
      </c>
      <c r="AM156" s="57" t="str">
        <f t="shared" si="109"/>
        <v/>
      </c>
      <c r="AN156" s="57" t="str">
        <f t="shared" si="109"/>
        <v>繊維・染色技術</v>
      </c>
      <c r="AO156" s="57" t="str">
        <f t="shared" si="109"/>
        <v/>
      </c>
      <c r="AP156" s="57" t="str">
        <f t="shared" si="109"/>
        <v/>
      </c>
      <c r="AQ156" s="57" t="str">
        <f t="shared" si="108"/>
        <v/>
      </c>
      <c r="AR156" s="57" t="str">
        <f t="shared" si="108"/>
        <v/>
      </c>
      <c r="AS156" s="57" t="str">
        <f t="shared" si="108"/>
        <v/>
      </c>
      <c r="AT156" s="57" t="str">
        <f t="shared" si="108"/>
        <v/>
      </c>
      <c r="AU156" s="57" t="str">
        <f t="shared" si="108"/>
        <v/>
      </c>
      <c r="AV156" s="57" t="str">
        <f t="shared" si="108"/>
        <v/>
      </c>
      <c r="AW156" s="57" t="str">
        <f t="shared" si="108"/>
        <v/>
      </c>
      <c r="AX156" s="57" t="str">
        <f t="shared" si="108"/>
        <v/>
      </c>
      <c r="AY156" s="57" t="str">
        <f t="shared" si="108"/>
        <v/>
      </c>
      <c r="AZ156" s="57" t="str">
        <f t="shared" si="94"/>
        <v/>
      </c>
    </row>
    <row r="157" spans="2:52" x14ac:dyDescent="0.15">
      <c r="B157" s="50">
        <f t="shared" si="95"/>
        <v>11</v>
      </c>
      <c r="C157" s="50">
        <f t="shared" si="96"/>
        <v>25</v>
      </c>
      <c r="D157" s="50" t="str">
        <f t="shared" si="97"/>
        <v>1994_11_25</v>
      </c>
      <c r="E157" s="50" t="str">
        <f t="shared" si="100"/>
        <v>1_25_11</v>
      </c>
      <c r="F157" s="50">
        <f t="shared" si="101"/>
        <v>1</v>
      </c>
      <c r="G157" s="50">
        <f t="shared" si="102"/>
        <v>156</v>
      </c>
      <c r="H157" s="50">
        <f t="shared" si="103"/>
        <v>1156</v>
      </c>
      <c r="I157" s="57">
        <v>1994</v>
      </c>
      <c r="J157" s="57" t="s">
        <v>144</v>
      </c>
      <c r="K157" s="57" t="s">
        <v>166</v>
      </c>
      <c r="L157" s="57" t="str">
        <f t="shared" si="104"/>
        <v>1994_工業</v>
      </c>
      <c r="M157" s="57" t="str">
        <f t="shared" si="105"/>
        <v>1994_工業_プログラミング技術</v>
      </c>
      <c r="N157" s="57">
        <f t="shared" si="98"/>
        <v>1156</v>
      </c>
      <c r="P157" s="57">
        <f t="shared" si="106"/>
        <v>156</v>
      </c>
      <c r="X157" s="59">
        <v>54</v>
      </c>
      <c r="Y157" s="56" t="str">
        <f t="shared" si="90"/>
        <v/>
      </c>
      <c r="Z157" s="57" t="str">
        <f t="shared" si="91"/>
        <v/>
      </c>
      <c r="AA157" s="57" t="str">
        <f t="shared" si="109"/>
        <v/>
      </c>
      <c r="AB157" s="57" t="str">
        <f t="shared" si="109"/>
        <v/>
      </c>
      <c r="AC157" s="57" t="str">
        <f t="shared" si="109"/>
        <v/>
      </c>
      <c r="AD157" s="57" t="str">
        <f t="shared" si="109"/>
        <v/>
      </c>
      <c r="AE157" s="57" t="str">
        <f t="shared" si="109"/>
        <v/>
      </c>
      <c r="AF157" s="57" t="str">
        <f t="shared" si="109"/>
        <v/>
      </c>
      <c r="AG157" s="57" t="str">
        <f t="shared" si="109"/>
        <v/>
      </c>
      <c r="AH157" s="57" t="str">
        <f t="shared" si="109"/>
        <v/>
      </c>
      <c r="AI157" s="57" t="str">
        <f t="shared" si="109"/>
        <v/>
      </c>
      <c r="AJ157" s="57" t="str">
        <f t="shared" si="109"/>
        <v/>
      </c>
      <c r="AK157" s="57" t="str">
        <f t="shared" si="109"/>
        <v/>
      </c>
      <c r="AL157" s="57" t="str">
        <f t="shared" si="109"/>
        <v/>
      </c>
      <c r="AM157" s="57" t="str">
        <f t="shared" si="109"/>
        <v/>
      </c>
      <c r="AN157" s="57" t="str">
        <f t="shared" si="109"/>
        <v>染織デザイン</v>
      </c>
      <c r="AO157" s="57" t="str">
        <f t="shared" si="109"/>
        <v/>
      </c>
      <c r="AP157" s="57" t="str">
        <f t="shared" si="109"/>
        <v/>
      </c>
      <c r="AQ157" s="57" t="str">
        <f t="shared" si="108"/>
        <v/>
      </c>
      <c r="AR157" s="57" t="str">
        <f t="shared" si="108"/>
        <v/>
      </c>
      <c r="AS157" s="57" t="str">
        <f t="shared" si="108"/>
        <v/>
      </c>
      <c r="AT157" s="57" t="str">
        <f t="shared" si="108"/>
        <v/>
      </c>
      <c r="AU157" s="57" t="str">
        <f t="shared" si="108"/>
        <v/>
      </c>
      <c r="AV157" s="57" t="str">
        <f t="shared" si="108"/>
        <v/>
      </c>
      <c r="AW157" s="57" t="str">
        <f t="shared" si="108"/>
        <v/>
      </c>
      <c r="AX157" s="57" t="str">
        <f t="shared" si="108"/>
        <v/>
      </c>
      <c r="AY157" s="57" t="str">
        <f t="shared" si="108"/>
        <v/>
      </c>
      <c r="AZ157" s="57" t="str">
        <f t="shared" si="94"/>
        <v/>
      </c>
    </row>
    <row r="158" spans="2:52" x14ac:dyDescent="0.15">
      <c r="B158" s="50">
        <f t="shared" si="95"/>
        <v>11</v>
      </c>
      <c r="C158" s="50">
        <f t="shared" si="96"/>
        <v>26</v>
      </c>
      <c r="D158" s="50" t="str">
        <f t="shared" si="97"/>
        <v>1994_11_26</v>
      </c>
      <c r="E158" s="50" t="str">
        <f t="shared" si="100"/>
        <v>1_26_11</v>
      </c>
      <c r="F158" s="50">
        <f t="shared" si="101"/>
        <v>1</v>
      </c>
      <c r="G158" s="50">
        <f t="shared" si="102"/>
        <v>157</v>
      </c>
      <c r="H158" s="50">
        <f t="shared" si="103"/>
        <v>1157</v>
      </c>
      <c r="I158" s="57">
        <v>1994</v>
      </c>
      <c r="J158" s="57" t="s">
        <v>144</v>
      </c>
      <c r="K158" s="57" t="s">
        <v>498</v>
      </c>
      <c r="L158" s="57" t="str">
        <f t="shared" si="104"/>
        <v>1994_工業</v>
      </c>
      <c r="M158" s="57" t="str">
        <f t="shared" si="105"/>
        <v>1994_工業_ハードウエア技術</v>
      </c>
      <c r="N158" s="57">
        <f t="shared" si="98"/>
        <v>1157</v>
      </c>
      <c r="P158" s="57">
        <f t="shared" si="106"/>
        <v>157</v>
      </c>
      <c r="X158" s="59">
        <v>55</v>
      </c>
      <c r="Y158" s="56" t="str">
        <f t="shared" si="90"/>
        <v/>
      </c>
      <c r="Z158" s="57" t="str">
        <f t="shared" si="91"/>
        <v/>
      </c>
      <c r="AA158" s="57" t="str">
        <f t="shared" si="109"/>
        <v/>
      </c>
      <c r="AB158" s="57" t="str">
        <f t="shared" si="109"/>
        <v/>
      </c>
      <c r="AC158" s="57" t="str">
        <f t="shared" si="109"/>
        <v/>
      </c>
      <c r="AD158" s="57" t="str">
        <f t="shared" si="109"/>
        <v/>
      </c>
      <c r="AE158" s="57" t="str">
        <f t="shared" si="109"/>
        <v/>
      </c>
      <c r="AF158" s="57" t="str">
        <f t="shared" si="109"/>
        <v/>
      </c>
      <c r="AG158" s="57" t="str">
        <f t="shared" si="109"/>
        <v/>
      </c>
      <c r="AH158" s="57" t="str">
        <f t="shared" si="109"/>
        <v/>
      </c>
      <c r="AI158" s="57" t="str">
        <f t="shared" si="109"/>
        <v/>
      </c>
      <c r="AJ158" s="57" t="str">
        <f t="shared" si="109"/>
        <v/>
      </c>
      <c r="AK158" s="57" t="str">
        <f t="shared" si="109"/>
        <v/>
      </c>
      <c r="AL158" s="57" t="str">
        <f t="shared" si="109"/>
        <v/>
      </c>
      <c r="AM158" s="57" t="str">
        <f t="shared" si="109"/>
        <v/>
      </c>
      <c r="AN158" s="57" t="str">
        <f t="shared" si="109"/>
        <v>インテリア計画</v>
      </c>
      <c r="AO158" s="57" t="str">
        <f t="shared" si="109"/>
        <v/>
      </c>
      <c r="AP158" s="57" t="str">
        <f t="shared" si="109"/>
        <v/>
      </c>
      <c r="AQ158" s="57" t="str">
        <f t="shared" si="108"/>
        <v/>
      </c>
      <c r="AR158" s="57" t="str">
        <f t="shared" si="108"/>
        <v/>
      </c>
      <c r="AS158" s="57" t="str">
        <f t="shared" si="108"/>
        <v/>
      </c>
      <c r="AT158" s="57" t="str">
        <f t="shared" si="108"/>
        <v/>
      </c>
      <c r="AU158" s="57" t="str">
        <f t="shared" si="108"/>
        <v/>
      </c>
      <c r="AV158" s="57" t="str">
        <f t="shared" si="108"/>
        <v/>
      </c>
      <c r="AW158" s="57" t="str">
        <f t="shared" si="108"/>
        <v/>
      </c>
      <c r="AX158" s="57" t="str">
        <f t="shared" si="108"/>
        <v/>
      </c>
      <c r="AY158" s="57" t="str">
        <f t="shared" si="108"/>
        <v/>
      </c>
      <c r="AZ158" s="57" t="str">
        <f t="shared" si="94"/>
        <v/>
      </c>
    </row>
    <row r="159" spans="2:52" x14ac:dyDescent="0.15">
      <c r="B159" s="50">
        <f t="shared" si="95"/>
        <v>11</v>
      </c>
      <c r="C159" s="50">
        <f t="shared" si="96"/>
        <v>27</v>
      </c>
      <c r="D159" s="50" t="str">
        <f t="shared" si="97"/>
        <v>1994_11_27</v>
      </c>
      <c r="E159" s="50" t="str">
        <f t="shared" si="100"/>
        <v>1_27_11</v>
      </c>
      <c r="F159" s="50">
        <f t="shared" si="101"/>
        <v>1</v>
      </c>
      <c r="G159" s="50">
        <f t="shared" si="102"/>
        <v>158</v>
      </c>
      <c r="H159" s="50">
        <f t="shared" si="103"/>
        <v>1158</v>
      </c>
      <c r="I159" s="57">
        <v>1994</v>
      </c>
      <c r="J159" s="57" t="s">
        <v>144</v>
      </c>
      <c r="K159" s="57" t="s">
        <v>499</v>
      </c>
      <c r="L159" s="57" t="str">
        <f t="shared" si="104"/>
        <v>1994_工業</v>
      </c>
      <c r="M159" s="57" t="str">
        <f t="shared" si="105"/>
        <v>1994_工業_ソフトウエア技術</v>
      </c>
      <c r="N159" s="57">
        <f t="shared" si="98"/>
        <v>1158</v>
      </c>
      <c r="P159" s="57">
        <f t="shared" si="106"/>
        <v>158</v>
      </c>
      <c r="X159" s="59">
        <v>56</v>
      </c>
      <c r="Y159" s="56" t="str">
        <f t="shared" si="90"/>
        <v/>
      </c>
      <c r="Z159" s="57" t="str">
        <f t="shared" si="91"/>
        <v/>
      </c>
      <c r="AA159" s="57" t="str">
        <f t="shared" si="109"/>
        <v/>
      </c>
      <c r="AB159" s="57" t="str">
        <f t="shared" si="109"/>
        <v/>
      </c>
      <c r="AC159" s="57" t="str">
        <f t="shared" si="109"/>
        <v/>
      </c>
      <c r="AD159" s="57" t="str">
        <f t="shared" si="109"/>
        <v/>
      </c>
      <c r="AE159" s="57" t="str">
        <f t="shared" si="109"/>
        <v/>
      </c>
      <c r="AF159" s="57" t="str">
        <f t="shared" si="109"/>
        <v/>
      </c>
      <c r="AG159" s="57" t="str">
        <f t="shared" si="109"/>
        <v/>
      </c>
      <c r="AH159" s="57" t="str">
        <f t="shared" si="109"/>
        <v/>
      </c>
      <c r="AI159" s="57" t="str">
        <f t="shared" si="109"/>
        <v/>
      </c>
      <c r="AJ159" s="57" t="str">
        <f t="shared" si="109"/>
        <v/>
      </c>
      <c r="AK159" s="57" t="str">
        <f t="shared" si="109"/>
        <v/>
      </c>
      <c r="AL159" s="57" t="str">
        <f t="shared" si="109"/>
        <v/>
      </c>
      <c r="AM159" s="57" t="str">
        <f t="shared" si="109"/>
        <v/>
      </c>
      <c r="AN159" s="57" t="str">
        <f t="shared" si="109"/>
        <v>インテリア装備</v>
      </c>
      <c r="AO159" s="57" t="str">
        <f t="shared" si="109"/>
        <v/>
      </c>
      <c r="AP159" s="57" t="str">
        <f t="shared" si="109"/>
        <v/>
      </c>
      <c r="AQ159" s="57" t="str">
        <f t="shared" si="108"/>
        <v/>
      </c>
      <c r="AR159" s="57" t="str">
        <f t="shared" si="108"/>
        <v/>
      </c>
      <c r="AS159" s="57" t="str">
        <f t="shared" si="108"/>
        <v/>
      </c>
      <c r="AT159" s="57" t="str">
        <f t="shared" si="108"/>
        <v/>
      </c>
      <c r="AU159" s="57" t="str">
        <f t="shared" si="108"/>
        <v/>
      </c>
      <c r="AV159" s="57" t="str">
        <f t="shared" si="108"/>
        <v/>
      </c>
      <c r="AW159" s="57" t="str">
        <f t="shared" si="108"/>
        <v/>
      </c>
      <c r="AX159" s="57" t="str">
        <f t="shared" si="108"/>
        <v/>
      </c>
      <c r="AY159" s="57" t="str">
        <f t="shared" si="108"/>
        <v/>
      </c>
      <c r="AZ159" s="57" t="str">
        <f t="shared" si="94"/>
        <v/>
      </c>
    </row>
    <row r="160" spans="2:52" x14ac:dyDescent="0.15">
      <c r="B160" s="50">
        <f t="shared" si="95"/>
        <v>11</v>
      </c>
      <c r="C160" s="50">
        <f t="shared" si="96"/>
        <v>28</v>
      </c>
      <c r="D160" s="50" t="str">
        <f t="shared" si="97"/>
        <v>1994_11_28</v>
      </c>
      <c r="E160" s="50" t="str">
        <f t="shared" si="100"/>
        <v>1_28_11</v>
      </c>
      <c r="F160" s="50">
        <f t="shared" si="101"/>
        <v>1</v>
      </c>
      <c r="G160" s="50">
        <f t="shared" si="102"/>
        <v>159</v>
      </c>
      <c r="H160" s="50">
        <f t="shared" si="103"/>
        <v>1159</v>
      </c>
      <c r="I160" s="57">
        <v>1994</v>
      </c>
      <c r="J160" s="57" t="s">
        <v>144</v>
      </c>
      <c r="K160" s="57" t="s">
        <v>500</v>
      </c>
      <c r="L160" s="57" t="str">
        <f t="shared" si="104"/>
        <v>1994_工業</v>
      </c>
      <c r="M160" s="57" t="str">
        <f t="shared" si="105"/>
        <v>1994_工業_コンピュータ応用</v>
      </c>
      <c r="N160" s="57">
        <f t="shared" si="98"/>
        <v>1159</v>
      </c>
      <c r="P160" s="57">
        <f t="shared" si="106"/>
        <v>159</v>
      </c>
      <c r="X160" s="59">
        <v>57</v>
      </c>
      <c r="Y160" s="56" t="str">
        <f t="shared" si="90"/>
        <v/>
      </c>
      <c r="Z160" s="57" t="str">
        <f t="shared" si="91"/>
        <v/>
      </c>
      <c r="AA160" s="57" t="str">
        <f t="shared" si="109"/>
        <v/>
      </c>
      <c r="AB160" s="57" t="str">
        <f t="shared" si="109"/>
        <v/>
      </c>
      <c r="AC160" s="57" t="str">
        <f t="shared" si="109"/>
        <v/>
      </c>
      <c r="AD160" s="57" t="str">
        <f t="shared" si="109"/>
        <v/>
      </c>
      <c r="AE160" s="57" t="str">
        <f t="shared" si="109"/>
        <v/>
      </c>
      <c r="AF160" s="57" t="str">
        <f t="shared" si="109"/>
        <v/>
      </c>
      <c r="AG160" s="57" t="str">
        <f t="shared" si="109"/>
        <v/>
      </c>
      <c r="AH160" s="57" t="str">
        <f t="shared" si="109"/>
        <v/>
      </c>
      <c r="AI160" s="57" t="str">
        <f t="shared" si="109"/>
        <v/>
      </c>
      <c r="AJ160" s="57" t="str">
        <f t="shared" si="109"/>
        <v/>
      </c>
      <c r="AK160" s="57" t="str">
        <f t="shared" si="109"/>
        <v/>
      </c>
      <c r="AL160" s="57" t="str">
        <f t="shared" si="109"/>
        <v/>
      </c>
      <c r="AM160" s="57" t="str">
        <f t="shared" si="109"/>
        <v/>
      </c>
      <c r="AN160" s="57" t="str">
        <f t="shared" si="109"/>
        <v>インテリアエレメント生産</v>
      </c>
      <c r="AO160" s="57" t="str">
        <f t="shared" si="109"/>
        <v/>
      </c>
      <c r="AP160" s="57" t="str">
        <f t="shared" si="109"/>
        <v/>
      </c>
      <c r="AQ160" s="57" t="str">
        <f t="shared" si="108"/>
        <v/>
      </c>
      <c r="AR160" s="57" t="str">
        <f t="shared" si="108"/>
        <v/>
      </c>
      <c r="AS160" s="57" t="str">
        <f t="shared" si="108"/>
        <v/>
      </c>
      <c r="AT160" s="57" t="str">
        <f t="shared" si="108"/>
        <v/>
      </c>
      <c r="AU160" s="57" t="str">
        <f t="shared" si="108"/>
        <v/>
      </c>
      <c r="AV160" s="57" t="str">
        <f t="shared" si="108"/>
        <v/>
      </c>
      <c r="AW160" s="57" t="str">
        <f t="shared" si="108"/>
        <v/>
      </c>
      <c r="AX160" s="57" t="str">
        <f t="shared" si="108"/>
        <v/>
      </c>
      <c r="AY160" s="57" t="str">
        <f t="shared" si="108"/>
        <v/>
      </c>
      <c r="AZ160" s="57" t="str">
        <f t="shared" si="94"/>
        <v/>
      </c>
    </row>
    <row r="161" spans="2:52" x14ac:dyDescent="0.15">
      <c r="B161" s="50">
        <f t="shared" si="95"/>
        <v>11</v>
      </c>
      <c r="C161" s="50">
        <f t="shared" si="96"/>
        <v>29</v>
      </c>
      <c r="D161" s="50" t="str">
        <f t="shared" si="97"/>
        <v>1994_11_29</v>
      </c>
      <c r="E161" s="50" t="str">
        <f t="shared" si="100"/>
        <v>1_29_11</v>
      </c>
      <c r="F161" s="50">
        <f t="shared" si="101"/>
        <v>1</v>
      </c>
      <c r="G161" s="50">
        <f t="shared" si="102"/>
        <v>160</v>
      </c>
      <c r="H161" s="50">
        <f t="shared" si="103"/>
        <v>1160</v>
      </c>
      <c r="I161" s="57">
        <v>1994</v>
      </c>
      <c r="J161" s="57" t="s">
        <v>144</v>
      </c>
      <c r="K161" s="57" t="s">
        <v>501</v>
      </c>
      <c r="L161" s="57" t="str">
        <f t="shared" si="104"/>
        <v>1994_工業</v>
      </c>
      <c r="M161" s="57" t="str">
        <f t="shared" si="105"/>
        <v>1994_工業_工業計測技術</v>
      </c>
      <c r="N161" s="57">
        <f t="shared" si="98"/>
        <v>1160</v>
      </c>
      <c r="P161" s="57">
        <f t="shared" si="106"/>
        <v>160</v>
      </c>
      <c r="X161" s="59">
        <v>58</v>
      </c>
      <c r="Y161" s="56" t="str">
        <f t="shared" si="90"/>
        <v/>
      </c>
      <c r="Z161" s="57" t="str">
        <f t="shared" si="91"/>
        <v/>
      </c>
      <c r="AA161" s="57" t="str">
        <f t="shared" si="109"/>
        <v/>
      </c>
      <c r="AB161" s="57" t="str">
        <f t="shared" si="109"/>
        <v/>
      </c>
      <c r="AC161" s="57" t="str">
        <f t="shared" si="109"/>
        <v/>
      </c>
      <c r="AD161" s="57" t="str">
        <f t="shared" si="109"/>
        <v/>
      </c>
      <c r="AE161" s="57" t="str">
        <f t="shared" si="109"/>
        <v/>
      </c>
      <c r="AF161" s="57" t="str">
        <f t="shared" si="109"/>
        <v/>
      </c>
      <c r="AG161" s="57" t="str">
        <f t="shared" si="109"/>
        <v/>
      </c>
      <c r="AH161" s="57" t="str">
        <f t="shared" si="109"/>
        <v/>
      </c>
      <c r="AI161" s="57" t="str">
        <f t="shared" si="109"/>
        <v/>
      </c>
      <c r="AJ161" s="57" t="str">
        <f t="shared" si="109"/>
        <v/>
      </c>
      <c r="AK161" s="57" t="str">
        <f t="shared" si="109"/>
        <v/>
      </c>
      <c r="AL161" s="57" t="str">
        <f t="shared" si="109"/>
        <v/>
      </c>
      <c r="AM161" s="57" t="str">
        <f t="shared" si="109"/>
        <v/>
      </c>
      <c r="AN161" s="57" t="str">
        <f t="shared" si="109"/>
        <v>デザイン史</v>
      </c>
      <c r="AO161" s="57" t="str">
        <f t="shared" si="109"/>
        <v/>
      </c>
      <c r="AP161" s="57" t="str">
        <f t="shared" si="109"/>
        <v/>
      </c>
      <c r="AQ161" s="57" t="str">
        <f t="shared" si="108"/>
        <v/>
      </c>
      <c r="AR161" s="57" t="str">
        <f t="shared" si="108"/>
        <v/>
      </c>
      <c r="AS161" s="57" t="str">
        <f t="shared" si="108"/>
        <v/>
      </c>
      <c r="AT161" s="57" t="str">
        <f t="shared" si="108"/>
        <v/>
      </c>
      <c r="AU161" s="57" t="str">
        <f t="shared" si="108"/>
        <v/>
      </c>
      <c r="AV161" s="57" t="str">
        <f t="shared" si="108"/>
        <v/>
      </c>
      <c r="AW161" s="57" t="str">
        <f t="shared" si="108"/>
        <v/>
      </c>
      <c r="AX161" s="57" t="str">
        <f t="shared" si="108"/>
        <v/>
      </c>
      <c r="AY161" s="57" t="str">
        <f t="shared" si="108"/>
        <v/>
      </c>
      <c r="AZ161" s="57" t="str">
        <f t="shared" si="94"/>
        <v/>
      </c>
    </row>
    <row r="162" spans="2:52" x14ac:dyDescent="0.15">
      <c r="B162" s="50">
        <f t="shared" si="95"/>
        <v>11</v>
      </c>
      <c r="C162" s="50">
        <f t="shared" si="96"/>
        <v>30</v>
      </c>
      <c r="D162" s="50" t="str">
        <f t="shared" si="97"/>
        <v>1994_11_30</v>
      </c>
      <c r="E162" s="50" t="str">
        <f t="shared" si="100"/>
        <v>1_30_11</v>
      </c>
      <c r="F162" s="50">
        <f t="shared" si="101"/>
        <v>1</v>
      </c>
      <c r="G162" s="50">
        <f t="shared" si="102"/>
        <v>161</v>
      </c>
      <c r="H162" s="50">
        <f t="shared" si="103"/>
        <v>1161</v>
      </c>
      <c r="I162" s="57">
        <v>1994</v>
      </c>
      <c r="J162" s="57" t="s">
        <v>144</v>
      </c>
      <c r="K162" s="57" t="s">
        <v>170</v>
      </c>
      <c r="L162" s="57" t="str">
        <f t="shared" si="104"/>
        <v>1994_工業</v>
      </c>
      <c r="M162" s="57" t="str">
        <f t="shared" si="105"/>
        <v>1994_工業_建築構造</v>
      </c>
      <c r="N162" s="57">
        <f t="shared" si="98"/>
        <v>1161</v>
      </c>
      <c r="P162" s="57">
        <f t="shared" si="106"/>
        <v>161</v>
      </c>
      <c r="X162" s="59">
        <v>59</v>
      </c>
      <c r="Y162" s="56" t="str">
        <f t="shared" si="90"/>
        <v/>
      </c>
      <c r="Z162" s="57" t="str">
        <f t="shared" si="91"/>
        <v/>
      </c>
      <c r="AA162" s="57" t="str">
        <f t="shared" si="109"/>
        <v/>
      </c>
      <c r="AB162" s="57" t="str">
        <f t="shared" si="109"/>
        <v/>
      </c>
      <c r="AC162" s="57" t="str">
        <f t="shared" si="109"/>
        <v/>
      </c>
      <c r="AD162" s="57" t="str">
        <f t="shared" si="109"/>
        <v/>
      </c>
      <c r="AE162" s="57" t="str">
        <f t="shared" si="109"/>
        <v/>
      </c>
      <c r="AF162" s="57" t="str">
        <f t="shared" si="109"/>
        <v/>
      </c>
      <c r="AG162" s="57" t="str">
        <f t="shared" si="109"/>
        <v/>
      </c>
      <c r="AH162" s="57" t="str">
        <f t="shared" si="109"/>
        <v/>
      </c>
      <c r="AI162" s="57" t="str">
        <f t="shared" si="109"/>
        <v/>
      </c>
      <c r="AJ162" s="57" t="str">
        <f t="shared" si="109"/>
        <v/>
      </c>
      <c r="AK162" s="57" t="str">
        <f t="shared" si="109"/>
        <v/>
      </c>
      <c r="AL162" s="57" t="str">
        <f t="shared" si="109"/>
        <v/>
      </c>
      <c r="AM162" s="57" t="str">
        <f t="shared" si="109"/>
        <v/>
      </c>
      <c r="AN162" s="57" t="str">
        <f t="shared" si="109"/>
        <v>デザイン技術</v>
      </c>
      <c r="AO162" s="57" t="str">
        <f t="shared" si="109"/>
        <v/>
      </c>
      <c r="AP162" s="57" t="str">
        <f t="shared" ref="AP162:AY177" si="110">IFERROR(VLOOKUP($W$101&amp;"_"&amp;AP$101&amp;"_"&amp;$X162,$D:$K,8,0),"")</f>
        <v/>
      </c>
      <c r="AQ162" s="57" t="str">
        <f t="shared" si="110"/>
        <v/>
      </c>
      <c r="AR162" s="57" t="str">
        <f t="shared" si="110"/>
        <v/>
      </c>
      <c r="AS162" s="57" t="str">
        <f t="shared" si="110"/>
        <v/>
      </c>
      <c r="AT162" s="57" t="str">
        <f t="shared" si="110"/>
        <v/>
      </c>
      <c r="AU162" s="57" t="str">
        <f t="shared" si="110"/>
        <v/>
      </c>
      <c r="AV162" s="57" t="str">
        <f t="shared" si="110"/>
        <v/>
      </c>
      <c r="AW162" s="57" t="str">
        <f t="shared" si="110"/>
        <v/>
      </c>
      <c r="AX162" s="57" t="str">
        <f t="shared" si="110"/>
        <v/>
      </c>
      <c r="AY162" s="57" t="str">
        <f t="shared" si="110"/>
        <v/>
      </c>
      <c r="AZ162" s="57" t="str">
        <f t="shared" si="94"/>
        <v/>
      </c>
    </row>
    <row r="163" spans="2:52" x14ac:dyDescent="0.15">
      <c r="B163" s="50">
        <f t="shared" si="95"/>
        <v>11</v>
      </c>
      <c r="C163" s="50">
        <f t="shared" si="96"/>
        <v>31</v>
      </c>
      <c r="D163" s="50" t="str">
        <f t="shared" si="97"/>
        <v>1994_11_31</v>
      </c>
      <c r="E163" s="50" t="str">
        <f t="shared" si="100"/>
        <v>1_31_11</v>
      </c>
      <c r="F163" s="50">
        <f t="shared" si="101"/>
        <v>1</v>
      </c>
      <c r="G163" s="50">
        <f t="shared" si="102"/>
        <v>162</v>
      </c>
      <c r="H163" s="50">
        <f t="shared" si="103"/>
        <v>1162</v>
      </c>
      <c r="I163" s="57">
        <v>1994</v>
      </c>
      <c r="J163" s="57" t="s">
        <v>144</v>
      </c>
      <c r="K163" s="57" t="s">
        <v>173</v>
      </c>
      <c r="L163" s="57" t="str">
        <f t="shared" si="104"/>
        <v>1994_工業</v>
      </c>
      <c r="M163" s="57" t="str">
        <f t="shared" si="105"/>
        <v>1994_工業_建築施工</v>
      </c>
      <c r="N163" s="57">
        <f t="shared" si="98"/>
        <v>1162</v>
      </c>
      <c r="P163" s="57">
        <f t="shared" si="106"/>
        <v>162</v>
      </c>
      <c r="X163" s="59">
        <v>60</v>
      </c>
      <c r="Y163" s="56" t="str">
        <f t="shared" si="90"/>
        <v/>
      </c>
      <c r="Z163" s="57" t="str">
        <f t="shared" si="91"/>
        <v/>
      </c>
      <c r="AA163" s="57" t="str">
        <f t="shared" ref="AA163:AP178" si="111">IFERROR(VLOOKUP($W$101&amp;"_"&amp;AA$101&amp;"_"&amp;$X163,$D:$K,8,0),"")</f>
        <v/>
      </c>
      <c r="AB163" s="57" t="str">
        <f t="shared" si="111"/>
        <v/>
      </c>
      <c r="AC163" s="57" t="str">
        <f t="shared" si="111"/>
        <v/>
      </c>
      <c r="AD163" s="57" t="str">
        <f t="shared" si="111"/>
        <v/>
      </c>
      <c r="AE163" s="57" t="str">
        <f t="shared" si="111"/>
        <v/>
      </c>
      <c r="AF163" s="57" t="str">
        <f t="shared" si="111"/>
        <v/>
      </c>
      <c r="AG163" s="57" t="str">
        <f t="shared" si="111"/>
        <v/>
      </c>
      <c r="AH163" s="57" t="str">
        <f t="shared" si="111"/>
        <v/>
      </c>
      <c r="AI163" s="57" t="str">
        <f t="shared" si="111"/>
        <v/>
      </c>
      <c r="AJ163" s="57" t="str">
        <f t="shared" si="111"/>
        <v/>
      </c>
      <c r="AK163" s="57" t="str">
        <f t="shared" si="111"/>
        <v/>
      </c>
      <c r="AL163" s="57" t="str">
        <f t="shared" si="111"/>
        <v/>
      </c>
      <c r="AM163" s="57" t="str">
        <f t="shared" si="111"/>
        <v/>
      </c>
      <c r="AN163" s="57" t="str">
        <f t="shared" si="111"/>
        <v>デザイン材料</v>
      </c>
      <c r="AO163" s="57" t="str">
        <f t="shared" si="111"/>
        <v/>
      </c>
      <c r="AP163" s="57" t="str">
        <f t="shared" si="111"/>
        <v/>
      </c>
      <c r="AQ163" s="57" t="str">
        <f t="shared" si="110"/>
        <v/>
      </c>
      <c r="AR163" s="57" t="str">
        <f t="shared" si="110"/>
        <v/>
      </c>
      <c r="AS163" s="57" t="str">
        <f t="shared" si="110"/>
        <v/>
      </c>
      <c r="AT163" s="57" t="str">
        <f t="shared" si="110"/>
        <v/>
      </c>
      <c r="AU163" s="57" t="str">
        <f t="shared" si="110"/>
        <v/>
      </c>
      <c r="AV163" s="57" t="str">
        <f t="shared" si="110"/>
        <v/>
      </c>
      <c r="AW163" s="57" t="str">
        <f t="shared" si="110"/>
        <v/>
      </c>
      <c r="AX163" s="57" t="str">
        <f t="shared" si="110"/>
        <v/>
      </c>
      <c r="AY163" s="57" t="str">
        <f t="shared" si="110"/>
        <v/>
      </c>
      <c r="AZ163" s="57" t="str">
        <f t="shared" si="94"/>
        <v/>
      </c>
    </row>
    <row r="164" spans="2:52" x14ac:dyDescent="0.15">
      <c r="B164" s="50">
        <f t="shared" si="95"/>
        <v>11</v>
      </c>
      <c r="C164" s="50">
        <f t="shared" si="96"/>
        <v>32</v>
      </c>
      <c r="D164" s="50" t="str">
        <f t="shared" si="97"/>
        <v>1994_11_32</v>
      </c>
      <c r="E164" s="50" t="str">
        <f t="shared" si="100"/>
        <v>1_32_11</v>
      </c>
      <c r="F164" s="50">
        <f t="shared" si="101"/>
        <v>1</v>
      </c>
      <c r="G164" s="50">
        <f t="shared" si="102"/>
        <v>163</v>
      </c>
      <c r="H164" s="50">
        <f t="shared" si="103"/>
        <v>1163</v>
      </c>
      <c r="I164" s="57">
        <v>1994</v>
      </c>
      <c r="J164" s="57" t="s">
        <v>144</v>
      </c>
      <c r="K164" s="57" t="s">
        <v>172</v>
      </c>
      <c r="L164" s="57" t="str">
        <f t="shared" si="104"/>
        <v>1994_工業</v>
      </c>
      <c r="M164" s="57" t="str">
        <f t="shared" si="105"/>
        <v>1994_工業_建築構造設計</v>
      </c>
      <c r="N164" s="57">
        <f t="shared" si="98"/>
        <v>1163</v>
      </c>
      <c r="P164" s="57">
        <f t="shared" si="106"/>
        <v>163</v>
      </c>
      <c r="X164" s="59">
        <v>61</v>
      </c>
      <c r="Y164" s="56" t="str">
        <f t="shared" si="90"/>
        <v/>
      </c>
      <c r="Z164" s="57" t="str">
        <f t="shared" si="91"/>
        <v/>
      </c>
      <c r="AA164" s="57" t="str">
        <f t="shared" si="111"/>
        <v/>
      </c>
      <c r="AB164" s="57" t="str">
        <f t="shared" si="111"/>
        <v/>
      </c>
      <c r="AC164" s="57" t="str">
        <f t="shared" si="111"/>
        <v/>
      </c>
      <c r="AD164" s="57" t="str">
        <f t="shared" si="111"/>
        <v/>
      </c>
      <c r="AE164" s="57" t="str">
        <f t="shared" si="111"/>
        <v/>
      </c>
      <c r="AF164" s="57" t="str">
        <f t="shared" si="111"/>
        <v/>
      </c>
      <c r="AG164" s="57" t="str">
        <f t="shared" si="111"/>
        <v/>
      </c>
      <c r="AH164" s="57" t="str">
        <f t="shared" si="111"/>
        <v/>
      </c>
      <c r="AI164" s="57" t="str">
        <f t="shared" si="111"/>
        <v/>
      </c>
      <c r="AJ164" s="57" t="str">
        <f t="shared" si="111"/>
        <v/>
      </c>
      <c r="AK164" s="57" t="str">
        <f t="shared" si="111"/>
        <v/>
      </c>
      <c r="AL164" s="57" t="str">
        <f t="shared" si="111"/>
        <v/>
      </c>
      <c r="AM164" s="57" t="str">
        <f t="shared" si="111"/>
        <v/>
      </c>
      <c r="AN164" s="57" t="str">
        <f t="shared" si="111"/>
        <v>学校設定科目</v>
      </c>
      <c r="AO164" s="57" t="str">
        <f t="shared" si="111"/>
        <v/>
      </c>
      <c r="AP164" s="57" t="str">
        <f t="shared" si="111"/>
        <v/>
      </c>
      <c r="AQ164" s="57" t="str">
        <f t="shared" si="110"/>
        <v/>
      </c>
      <c r="AR164" s="57" t="str">
        <f t="shared" si="110"/>
        <v/>
      </c>
      <c r="AS164" s="57" t="str">
        <f t="shared" si="110"/>
        <v/>
      </c>
      <c r="AT164" s="57" t="str">
        <f t="shared" si="110"/>
        <v/>
      </c>
      <c r="AU164" s="57" t="str">
        <f t="shared" si="110"/>
        <v/>
      </c>
      <c r="AV164" s="57" t="str">
        <f t="shared" si="110"/>
        <v/>
      </c>
      <c r="AW164" s="57" t="str">
        <f t="shared" si="110"/>
        <v/>
      </c>
      <c r="AX164" s="57" t="str">
        <f t="shared" si="110"/>
        <v/>
      </c>
      <c r="AY164" s="57" t="str">
        <f t="shared" si="110"/>
        <v/>
      </c>
      <c r="AZ164" s="57" t="str">
        <f t="shared" si="94"/>
        <v/>
      </c>
    </row>
    <row r="165" spans="2:52" x14ac:dyDescent="0.15">
      <c r="B165" s="50">
        <f t="shared" si="95"/>
        <v>11</v>
      </c>
      <c r="C165" s="50">
        <f t="shared" si="96"/>
        <v>33</v>
      </c>
      <c r="D165" s="50" t="str">
        <f t="shared" si="97"/>
        <v>1994_11_33</v>
      </c>
      <c r="E165" s="50" t="str">
        <f t="shared" si="100"/>
        <v>1_33_11</v>
      </c>
      <c r="F165" s="50">
        <f t="shared" si="101"/>
        <v>1</v>
      </c>
      <c r="G165" s="50">
        <f t="shared" si="102"/>
        <v>164</v>
      </c>
      <c r="H165" s="50">
        <f t="shared" si="103"/>
        <v>1164</v>
      </c>
      <c r="I165" s="57">
        <v>1994</v>
      </c>
      <c r="J165" s="57" t="s">
        <v>144</v>
      </c>
      <c r="K165" s="57" t="s">
        <v>171</v>
      </c>
      <c r="L165" s="57" t="str">
        <f t="shared" si="104"/>
        <v>1994_工業</v>
      </c>
      <c r="M165" s="57" t="str">
        <f t="shared" si="105"/>
        <v>1994_工業_建築計画</v>
      </c>
      <c r="N165" s="57">
        <f t="shared" si="98"/>
        <v>1164</v>
      </c>
      <c r="P165" s="57">
        <f t="shared" si="106"/>
        <v>164</v>
      </c>
      <c r="X165" s="59">
        <v>62</v>
      </c>
      <c r="Y165" s="56" t="str">
        <f t="shared" si="90"/>
        <v/>
      </c>
      <c r="Z165" s="57" t="str">
        <f t="shared" si="91"/>
        <v/>
      </c>
      <c r="AA165" s="57" t="str">
        <f t="shared" si="111"/>
        <v/>
      </c>
      <c r="AB165" s="57" t="str">
        <f t="shared" si="111"/>
        <v/>
      </c>
      <c r="AC165" s="57" t="str">
        <f t="shared" si="111"/>
        <v/>
      </c>
      <c r="AD165" s="57" t="str">
        <f t="shared" si="111"/>
        <v/>
      </c>
      <c r="AE165" s="57" t="str">
        <f t="shared" si="111"/>
        <v/>
      </c>
      <c r="AF165" s="57" t="str">
        <f t="shared" si="111"/>
        <v/>
      </c>
      <c r="AG165" s="57" t="str">
        <f t="shared" si="111"/>
        <v/>
      </c>
      <c r="AH165" s="57" t="str">
        <f t="shared" si="111"/>
        <v/>
      </c>
      <c r="AI165" s="57" t="str">
        <f t="shared" si="111"/>
        <v/>
      </c>
      <c r="AJ165" s="57" t="str">
        <f t="shared" si="111"/>
        <v/>
      </c>
      <c r="AK165" s="57" t="str">
        <f t="shared" si="111"/>
        <v/>
      </c>
      <c r="AL165" s="57" t="str">
        <f t="shared" si="111"/>
        <v/>
      </c>
      <c r="AM165" s="57" t="str">
        <f t="shared" si="111"/>
        <v/>
      </c>
      <c r="AN165" s="57" t="str">
        <f t="shared" si="111"/>
        <v/>
      </c>
      <c r="AO165" s="57" t="str">
        <f t="shared" si="111"/>
        <v/>
      </c>
      <c r="AP165" s="57" t="str">
        <f t="shared" si="111"/>
        <v/>
      </c>
      <c r="AQ165" s="57" t="str">
        <f t="shared" si="110"/>
        <v/>
      </c>
      <c r="AR165" s="57" t="str">
        <f t="shared" si="110"/>
        <v/>
      </c>
      <c r="AS165" s="57" t="str">
        <f t="shared" si="110"/>
        <v/>
      </c>
      <c r="AT165" s="57" t="str">
        <f t="shared" si="110"/>
        <v/>
      </c>
      <c r="AU165" s="57" t="str">
        <f t="shared" si="110"/>
        <v/>
      </c>
      <c r="AV165" s="57" t="str">
        <f t="shared" si="110"/>
        <v/>
      </c>
      <c r="AW165" s="57" t="str">
        <f t="shared" si="110"/>
        <v/>
      </c>
      <c r="AX165" s="57" t="str">
        <f t="shared" si="110"/>
        <v/>
      </c>
      <c r="AY165" s="57" t="str">
        <f t="shared" si="110"/>
        <v/>
      </c>
      <c r="AZ165" s="57" t="str">
        <f t="shared" si="94"/>
        <v/>
      </c>
    </row>
    <row r="166" spans="2:52" x14ac:dyDescent="0.15">
      <c r="B166" s="50">
        <f t="shared" si="95"/>
        <v>11</v>
      </c>
      <c r="C166" s="50">
        <f t="shared" si="96"/>
        <v>34</v>
      </c>
      <c r="D166" s="50" t="str">
        <f t="shared" si="97"/>
        <v>1994_11_34</v>
      </c>
      <c r="E166" s="50" t="str">
        <f t="shared" si="100"/>
        <v>1_34_11</v>
      </c>
      <c r="F166" s="50">
        <f t="shared" si="101"/>
        <v>1</v>
      </c>
      <c r="G166" s="50">
        <f t="shared" si="102"/>
        <v>165</v>
      </c>
      <c r="H166" s="50">
        <f t="shared" si="103"/>
        <v>1165</v>
      </c>
      <c r="I166" s="57">
        <v>1994</v>
      </c>
      <c r="J166" s="57" t="s">
        <v>144</v>
      </c>
      <c r="K166" s="57" t="s">
        <v>176</v>
      </c>
      <c r="L166" s="57" t="str">
        <f t="shared" si="104"/>
        <v>1994_工業</v>
      </c>
      <c r="M166" s="57" t="str">
        <f t="shared" si="105"/>
        <v>1994_工業_空気調和設備</v>
      </c>
      <c r="N166" s="57">
        <f t="shared" si="98"/>
        <v>1165</v>
      </c>
      <c r="P166" s="57">
        <f t="shared" si="106"/>
        <v>165</v>
      </c>
      <c r="X166" s="59">
        <v>63</v>
      </c>
      <c r="Y166" s="56" t="str">
        <f t="shared" si="90"/>
        <v/>
      </c>
      <c r="Z166" s="57" t="str">
        <f t="shared" si="91"/>
        <v/>
      </c>
      <c r="AA166" s="57" t="str">
        <f t="shared" si="111"/>
        <v/>
      </c>
      <c r="AB166" s="57" t="str">
        <f t="shared" si="111"/>
        <v/>
      </c>
      <c r="AC166" s="57" t="str">
        <f t="shared" si="111"/>
        <v/>
      </c>
      <c r="AD166" s="57" t="str">
        <f t="shared" si="111"/>
        <v/>
      </c>
      <c r="AE166" s="57" t="str">
        <f t="shared" si="111"/>
        <v/>
      </c>
      <c r="AF166" s="57" t="str">
        <f t="shared" si="111"/>
        <v/>
      </c>
      <c r="AG166" s="57" t="str">
        <f t="shared" si="111"/>
        <v/>
      </c>
      <c r="AH166" s="57" t="str">
        <f t="shared" si="111"/>
        <v/>
      </c>
      <c r="AI166" s="57" t="str">
        <f t="shared" si="111"/>
        <v/>
      </c>
      <c r="AJ166" s="57" t="str">
        <f t="shared" si="111"/>
        <v/>
      </c>
      <c r="AK166" s="57" t="str">
        <f t="shared" si="111"/>
        <v/>
      </c>
      <c r="AL166" s="57" t="str">
        <f t="shared" si="111"/>
        <v/>
      </c>
      <c r="AM166" s="57" t="str">
        <f t="shared" si="111"/>
        <v/>
      </c>
      <c r="AN166" s="57" t="str">
        <f t="shared" si="111"/>
        <v/>
      </c>
      <c r="AO166" s="57" t="str">
        <f t="shared" si="111"/>
        <v/>
      </c>
      <c r="AP166" s="57" t="str">
        <f t="shared" si="111"/>
        <v/>
      </c>
      <c r="AQ166" s="57" t="str">
        <f t="shared" si="110"/>
        <v/>
      </c>
      <c r="AR166" s="57" t="str">
        <f t="shared" si="110"/>
        <v/>
      </c>
      <c r="AS166" s="57" t="str">
        <f t="shared" si="110"/>
        <v/>
      </c>
      <c r="AT166" s="57" t="str">
        <f t="shared" si="110"/>
        <v/>
      </c>
      <c r="AU166" s="57" t="str">
        <f t="shared" si="110"/>
        <v/>
      </c>
      <c r="AV166" s="57" t="str">
        <f t="shared" si="110"/>
        <v/>
      </c>
      <c r="AW166" s="57" t="str">
        <f t="shared" si="110"/>
        <v/>
      </c>
      <c r="AX166" s="57" t="str">
        <f t="shared" si="110"/>
        <v/>
      </c>
      <c r="AY166" s="57" t="str">
        <f t="shared" si="110"/>
        <v/>
      </c>
      <c r="AZ166" s="57" t="str">
        <f t="shared" si="94"/>
        <v/>
      </c>
    </row>
    <row r="167" spans="2:52" x14ac:dyDescent="0.15">
      <c r="B167" s="50">
        <f t="shared" si="95"/>
        <v>11</v>
      </c>
      <c r="C167" s="50">
        <f t="shared" si="96"/>
        <v>35</v>
      </c>
      <c r="D167" s="50" t="str">
        <f t="shared" si="97"/>
        <v>1994_11_35</v>
      </c>
      <c r="E167" s="50" t="str">
        <f t="shared" si="100"/>
        <v>1_35_11</v>
      </c>
      <c r="F167" s="50">
        <f t="shared" si="101"/>
        <v>1</v>
      </c>
      <c r="G167" s="50">
        <f t="shared" si="102"/>
        <v>166</v>
      </c>
      <c r="H167" s="50">
        <f t="shared" si="103"/>
        <v>1166</v>
      </c>
      <c r="I167" s="57">
        <v>1994</v>
      </c>
      <c r="J167" s="57" t="s">
        <v>144</v>
      </c>
      <c r="K167" s="57" t="s">
        <v>177</v>
      </c>
      <c r="L167" s="57" t="str">
        <f t="shared" si="104"/>
        <v>1994_工業</v>
      </c>
      <c r="M167" s="57" t="str">
        <f t="shared" si="105"/>
        <v>1994_工業_衛生・防災設備</v>
      </c>
      <c r="N167" s="57">
        <f t="shared" si="98"/>
        <v>1166</v>
      </c>
      <c r="P167" s="57">
        <f t="shared" si="106"/>
        <v>166</v>
      </c>
      <c r="X167" s="59">
        <v>64</v>
      </c>
      <c r="Y167" s="56" t="str">
        <f t="shared" si="90"/>
        <v/>
      </c>
      <c r="Z167" s="57" t="str">
        <f t="shared" si="91"/>
        <v/>
      </c>
      <c r="AA167" s="57" t="str">
        <f t="shared" si="111"/>
        <v/>
      </c>
      <c r="AB167" s="57" t="str">
        <f t="shared" si="111"/>
        <v/>
      </c>
      <c r="AC167" s="57" t="str">
        <f t="shared" si="111"/>
        <v/>
      </c>
      <c r="AD167" s="57" t="str">
        <f t="shared" si="111"/>
        <v/>
      </c>
      <c r="AE167" s="57" t="str">
        <f t="shared" si="111"/>
        <v/>
      </c>
      <c r="AF167" s="57" t="str">
        <f t="shared" si="111"/>
        <v/>
      </c>
      <c r="AG167" s="57" t="str">
        <f t="shared" si="111"/>
        <v/>
      </c>
      <c r="AH167" s="57" t="str">
        <f t="shared" si="111"/>
        <v/>
      </c>
      <c r="AI167" s="57" t="str">
        <f t="shared" si="111"/>
        <v/>
      </c>
      <c r="AJ167" s="57" t="str">
        <f t="shared" si="111"/>
        <v/>
      </c>
      <c r="AK167" s="57" t="str">
        <f t="shared" si="111"/>
        <v/>
      </c>
      <c r="AL167" s="57" t="str">
        <f t="shared" si="111"/>
        <v/>
      </c>
      <c r="AM167" s="57" t="str">
        <f t="shared" si="111"/>
        <v/>
      </c>
      <c r="AN167" s="57" t="str">
        <f t="shared" si="111"/>
        <v/>
      </c>
      <c r="AO167" s="57" t="str">
        <f t="shared" si="111"/>
        <v/>
      </c>
      <c r="AP167" s="57" t="str">
        <f t="shared" si="111"/>
        <v/>
      </c>
      <c r="AQ167" s="57" t="str">
        <f t="shared" si="110"/>
        <v/>
      </c>
      <c r="AR167" s="57" t="str">
        <f t="shared" si="110"/>
        <v/>
      </c>
      <c r="AS167" s="57" t="str">
        <f t="shared" si="110"/>
        <v/>
      </c>
      <c r="AT167" s="57" t="str">
        <f t="shared" si="110"/>
        <v/>
      </c>
      <c r="AU167" s="57" t="str">
        <f t="shared" si="110"/>
        <v/>
      </c>
      <c r="AV167" s="57" t="str">
        <f t="shared" si="110"/>
        <v/>
      </c>
      <c r="AW167" s="57" t="str">
        <f t="shared" si="110"/>
        <v/>
      </c>
      <c r="AX167" s="57" t="str">
        <f t="shared" si="110"/>
        <v/>
      </c>
      <c r="AY167" s="57" t="str">
        <f t="shared" si="110"/>
        <v/>
      </c>
      <c r="AZ167" s="57" t="str">
        <f t="shared" si="94"/>
        <v/>
      </c>
    </row>
    <row r="168" spans="2:52" x14ac:dyDescent="0.15">
      <c r="B168" s="50">
        <f t="shared" si="95"/>
        <v>11</v>
      </c>
      <c r="C168" s="50">
        <f t="shared" si="96"/>
        <v>36</v>
      </c>
      <c r="D168" s="50" t="str">
        <f t="shared" si="97"/>
        <v>1994_11_36</v>
      </c>
      <c r="E168" s="50" t="str">
        <f t="shared" si="100"/>
        <v>1_36_11</v>
      </c>
      <c r="F168" s="50">
        <f t="shared" si="101"/>
        <v>1</v>
      </c>
      <c r="G168" s="50">
        <f t="shared" si="102"/>
        <v>167</v>
      </c>
      <c r="H168" s="50">
        <f t="shared" si="103"/>
        <v>1167</v>
      </c>
      <c r="I168" s="57">
        <v>1994</v>
      </c>
      <c r="J168" s="57" t="s">
        <v>144</v>
      </c>
      <c r="K168" s="57" t="s">
        <v>502</v>
      </c>
      <c r="L168" s="57" t="str">
        <f t="shared" si="104"/>
        <v>1994_工業</v>
      </c>
      <c r="M168" s="57" t="str">
        <f t="shared" si="105"/>
        <v>1994_工業_設備施工</v>
      </c>
      <c r="N168" s="57">
        <f t="shared" si="98"/>
        <v>1167</v>
      </c>
      <c r="P168" s="57">
        <f t="shared" si="106"/>
        <v>167</v>
      </c>
      <c r="X168" s="59">
        <v>65</v>
      </c>
      <c r="Y168" s="56" t="str">
        <f t="shared" si="90"/>
        <v/>
      </c>
      <c r="Z168" s="57" t="str">
        <f t="shared" si="91"/>
        <v/>
      </c>
      <c r="AA168" s="57" t="str">
        <f t="shared" si="111"/>
        <v/>
      </c>
      <c r="AB168" s="57" t="str">
        <f t="shared" si="111"/>
        <v/>
      </c>
      <c r="AC168" s="57" t="str">
        <f t="shared" si="111"/>
        <v/>
      </c>
      <c r="AD168" s="57" t="str">
        <f t="shared" si="111"/>
        <v/>
      </c>
      <c r="AE168" s="57" t="str">
        <f t="shared" si="111"/>
        <v/>
      </c>
      <c r="AF168" s="57" t="str">
        <f t="shared" si="111"/>
        <v/>
      </c>
      <c r="AG168" s="57" t="str">
        <f t="shared" si="111"/>
        <v/>
      </c>
      <c r="AH168" s="57" t="str">
        <f t="shared" si="111"/>
        <v/>
      </c>
      <c r="AI168" s="57" t="str">
        <f t="shared" si="111"/>
        <v/>
      </c>
      <c r="AJ168" s="57" t="str">
        <f t="shared" si="111"/>
        <v/>
      </c>
      <c r="AK168" s="57" t="str">
        <f t="shared" si="111"/>
        <v/>
      </c>
      <c r="AL168" s="57" t="str">
        <f t="shared" si="111"/>
        <v/>
      </c>
      <c r="AM168" s="57" t="str">
        <f t="shared" si="111"/>
        <v/>
      </c>
      <c r="AN168" s="57" t="str">
        <f t="shared" si="111"/>
        <v/>
      </c>
      <c r="AO168" s="57" t="str">
        <f t="shared" si="111"/>
        <v/>
      </c>
      <c r="AP168" s="57" t="str">
        <f t="shared" si="111"/>
        <v/>
      </c>
      <c r="AQ168" s="57" t="str">
        <f t="shared" si="110"/>
        <v/>
      </c>
      <c r="AR168" s="57" t="str">
        <f t="shared" si="110"/>
        <v/>
      </c>
      <c r="AS168" s="57" t="str">
        <f t="shared" si="110"/>
        <v/>
      </c>
      <c r="AT168" s="57" t="str">
        <f t="shared" si="110"/>
        <v/>
      </c>
      <c r="AU168" s="57" t="str">
        <f t="shared" si="110"/>
        <v/>
      </c>
      <c r="AV168" s="57" t="str">
        <f t="shared" si="110"/>
        <v/>
      </c>
      <c r="AW168" s="57" t="str">
        <f t="shared" si="110"/>
        <v/>
      </c>
      <c r="AX168" s="57" t="str">
        <f t="shared" si="110"/>
        <v/>
      </c>
      <c r="AY168" s="57" t="str">
        <f t="shared" si="110"/>
        <v/>
      </c>
      <c r="AZ168" s="57" t="str">
        <f t="shared" si="94"/>
        <v/>
      </c>
    </row>
    <row r="169" spans="2:52" x14ac:dyDescent="0.15">
      <c r="B169" s="50">
        <f t="shared" si="95"/>
        <v>11</v>
      </c>
      <c r="C169" s="50">
        <f t="shared" si="96"/>
        <v>37</v>
      </c>
      <c r="D169" s="50" t="str">
        <f t="shared" si="97"/>
        <v>1994_11_37</v>
      </c>
      <c r="E169" s="50" t="str">
        <f t="shared" si="100"/>
        <v>1_37_11</v>
      </c>
      <c r="F169" s="50">
        <f t="shared" si="101"/>
        <v>1</v>
      </c>
      <c r="G169" s="50">
        <f t="shared" si="102"/>
        <v>168</v>
      </c>
      <c r="H169" s="50">
        <f t="shared" si="103"/>
        <v>1168</v>
      </c>
      <c r="I169" s="57">
        <v>1994</v>
      </c>
      <c r="J169" s="57" t="s">
        <v>144</v>
      </c>
      <c r="K169" s="57" t="s">
        <v>141</v>
      </c>
      <c r="L169" s="57" t="str">
        <f t="shared" si="104"/>
        <v>1994_工業</v>
      </c>
      <c r="M169" s="57" t="str">
        <f t="shared" si="105"/>
        <v>1994_工業_測量</v>
      </c>
      <c r="N169" s="57">
        <f t="shared" si="98"/>
        <v>1168</v>
      </c>
      <c r="P169" s="57">
        <f t="shared" si="106"/>
        <v>168</v>
      </c>
      <c r="X169" s="59">
        <v>66</v>
      </c>
      <c r="Y169" s="56" t="str">
        <f t="shared" ref="Y169:Y193" si="112">IF($Z169="","",COUNTIF($L:$L,W$101&amp;"_"&amp;$Z169))</f>
        <v/>
      </c>
      <c r="Z169" s="57" t="str">
        <f t="shared" ref="Z169:Z193" si="113">IFERROR(VLOOKUP($W$101&amp;"_"&amp;$X169&amp;"_1",$D:$J,7,0),"")</f>
        <v/>
      </c>
      <c r="AA169" s="57" t="str">
        <f t="shared" si="111"/>
        <v/>
      </c>
      <c r="AB169" s="57" t="str">
        <f t="shared" si="111"/>
        <v/>
      </c>
      <c r="AC169" s="57" t="str">
        <f t="shared" si="111"/>
        <v/>
      </c>
      <c r="AD169" s="57" t="str">
        <f t="shared" si="111"/>
        <v/>
      </c>
      <c r="AE169" s="57" t="str">
        <f t="shared" si="111"/>
        <v/>
      </c>
      <c r="AF169" s="57" t="str">
        <f t="shared" si="111"/>
        <v/>
      </c>
      <c r="AG169" s="57" t="str">
        <f t="shared" si="111"/>
        <v/>
      </c>
      <c r="AH169" s="57" t="str">
        <f t="shared" si="111"/>
        <v/>
      </c>
      <c r="AI169" s="57" t="str">
        <f t="shared" si="111"/>
        <v/>
      </c>
      <c r="AJ169" s="57" t="str">
        <f t="shared" si="111"/>
        <v/>
      </c>
      <c r="AK169" s="57" t="str">
        <f t="shared" si="111"/>
        <v/>
      </c>
      <c r="AL169" s="57" t="str">
        <f t="shared" si="111"/>
        <v/>
      </c>
      <c r="AM169" s="57" t="str">
        <f t="shared" si="111"/>
        <v/>
      </c>
      <c r="AN169" s="57" t="str">
        <f t="shared" si="111"/>
        <v/>
      </c>
      <c r="AO169" s="57" t="str">
        <f t="shared" si="111"/>
        <v/>
      </c>
      <c r="AP169" s="57" t="str">
        <f t="shared" si="111"/>
        <v/>
      </c>
      <c r="AQ169" s="57" t="str">
        <f t="shared" si="110"/>
        <v/>
      </c>
      <c r="AR169" s="57" t="str">
        <f t="shared" si="110"/>
        <v/>
      </c>
      <c r="AS169" s="57" t="str">
        <f t="shared" si="110"/>
        <v/>
      </c>
      <c r="AT169" s="57" t="str">
        <f t="shared" si="110"/>
        <v/>
      </c>
      <c r="AU169" s="57" t="str">
        <f t="shared" si="110"/>
        <v/>
      </c>
      <c r="AV169" s="57" t="str">
        <f t="shared" si="110"/>
        <v/>
      </c>
      <c r="AW169" s="57" t="str">
        <f t="shared" si="110"/>
        <v/>
      </c>
      <c r="AX169" s="57" t="str">
        <f t="shared" si="110"/>
        <v/>
      </c>
      <c r="AY169" s="57" t="str">
        <f t="shared" si="110"/>
        <v/>
      </c>
      <c r="AZ169" s="57" t="str">
        <f t="shared" si="94"/>
        <v/>
      </c>
    </row>
    <row r="170" spans="2:52" x14ac:dyDescent="0.15">
      <c r="B170" s="50">
        <f t="shared" si="95"/>
        <v>11</v>
      </c>
      <c r="C170" s="50">
        <f t="shared" si="96"/>
        <v>38</v>
      </c>
      <c r="D170" s="50" t="str">
        <f t="shared" si="97"/>
        <v>1994_11_38</v>
      </c>
      <c r="E170" s="50" t="str">
        <f t="shared" si="100"/>
        <v>1_38_11</v>
      </c>
      <c r="F170" s="50">
        <f t="shared" si="101"/>
        <v>1</v>
      </c>
      <c r="G170" s="50">
        <f t="shared" si="102"/>
        <v>169</v>
      </c>
      <c r="H170" s="50">
        <f t="shared" si="103"/>
        <v>1169</v>
      </c>
      <c r="I170" s="57">
        <v>1994</v>
      </c>
      <c r="J170" s="57" t="s">
        <v>144</v>
      </c>
      <c r="K170" s="57" t="s">
        <v>180</v>
      </c>
      <c r="L170" s="57" t="str">
        <f t="shared" si="104"/>
        <v>1994_工業</v>
      </c>
      <c r="M170" s="57" t="str">
        <f t="shared" si="105"/>
        <v>1994_工業_土木施工</v>
      </c>
      <c r="N170" s="57">
        <f t="shared" si="98"/>
        <v>1169</v>
      </c>
      <c r="P170" s="57">
        <f t="shared" si="106"/>
        <v>169</v>
      </c>
      <c r="X170" s="59">
        <v>67</v>
      </c>
      <c r="Y170" s="56" t="str">
        <f t="shared" si="112"/>
        <v/>
      </c>
      <c r="Z170" s="57" t="str">
        <f t="shared" si="113"/>
        <v/>
      </c>
      <c r="AA170" s="57" t="str">
        <f t="shared" si="111"/>
        <v/>
      </c>
      <c r="AB170" s="57" t="str">
        <f t="shared" si="111"/>
        <v/>
      </c>
      <c r="AC170" s="57" t="str">
        <f t="shared" si="111"/>
        <v/>
      </c>
      <c r="AD170" s="57" t="str">
        <f t="shared" si="111"/>
        <v/>
      </c>
      <c r="AE170" s="57" t="str">
        <f t="shared" si="111"/>
        <v/>
      </c>
      <c r="AF170" s="57" t="str">
        <f t="shared" si="111"/>
        <v/>
      </c>
      <c r="AG170" s="57" t="str">
        <f t="shared" si="111"/>
        <v/>
      </c>
      <c r="AH170" s="57" t="str">
        <f t="shared" si="111"/>
        <v/>
      </c>
      <c r="AI170" s="57" t="str">
        <f t="shared" si="111"/>
        <v/>
      </c>
      <c r="AJ170" s="57" t="str">
        <f t="shared" si="111"/>
        <v/>
      </c>
      <c r="AK170" s="57" t="str">
        <f t="shared" si="111"/>
        <v/>
      </c>
      <c r="AL170" s="57" t="str">
        <f t="shared" si="111"/>
        <v/>
      </c>
      <c r="AM170" s="57" t="str">
        <f t="shared" si="111"/>
        <v/>
      </c>
      <c r="AN170" s="57" t="str">
        <f t="shared" si="111"/>
        <v/>
      </c>
      <c r="AO170" s="57" t="str">
        <f t="shared" si="111"/>
        <v/>
      </c>
      <c r="AP170" s="57" t="str">
        <f t="shared" si="111"/>
        <v/>
      </c>
      <c r="AQ170" s="57" t="str">
        <f t="shared" si="110"/>
        <v/>
      </c>
      <c r="AR170" s="57" t="str">
        <f t="shared" si="110"/>
        <v/>
      </c>
      <c r="AS170" s="57" t="str">
        <f t="shared" si="110"/>
        <v/>
      </c>
      <c r="AT170" s="57" t="str">
        <f t="shared" si="110"/>
        <v/>
      </c>
      <c r="AU170" s="57" t="str">
        <f t="shared" si="110"/>
        <v/>
      </c>
      <c r="AV170" s="57" t="str">
        <f t="shared" si="110"/>
        <v/>
      </c>
      <c r="AW170" s="57" t="str">
        <f t="shared" si="110"/>
        <v/>
      </c>
      <c r="AX170" s="57" t="str">
        <f t="shared" si="110"/>
        <v/>
      </c>
      <c r="AY170" s="57" t="str">
        <f t="shared" si="110"/>
        <v/>
      </c>
      <c r="AZ170" s="57" t="str">
        <f t="shared" si="94"/>
        <v/>
      </c>
    </row>
    <row r="171" spans="2:52" x14ac:dyDescent="0.15">
      <c r="B171" s="50">
        <f t="shared" si="95"/>
        <v>11</v>
      </c>
      <c r="C171" s="50">
        <f t="shared" si="96"/>
        <v>39</v>
      </c>
      <c r="D171" s="50" t="str">
        <f t="shared" si="97"/>
        <v>1994_11_39</v>
      </c>
      <c r="E171" s="50" t="str">
        <f t="shared" si="100"/>
        <v>1_39_11</v>
      </c>
      <c r="F171" s="50">
        <f t="shared" si="101"/>
        <v>1</v>
      </c>
      <c r="G171" s="50">
        <f t="shared" si="102"/>
        <v>170</v>
      </c>
      <c r="H171" s="50">
        <f t="shared" si="103"/>
        <v>1170</v>
      </c>
      <c r="I171" s="57">
        <v>1994</v>
      </c>
      <c r="J171" s="57" t="s">
        <v>144</v>
      </c>
      <c r="K171" s="57" t="s">
        <v>503</v>
      </c>
      <c r="L171" s="57" t="str">
        <f t="shared" si="104"/>
        <v>1994_工業</v>
      </c>
      <c r="M171" s="57" t="str">
        <f t="shared" si="105"/>
        <v>1994_工業_土木設計</v>
      </c>
      <c r="N171" s="57">
        <f t="shared" si="98"/>
        <v>1170</v>
      </c>
      <c r="P171" s="57">
        <f t="shared" si="106"/>
        <v>170</v>
      </c>
      <c r="X171" s="59">
        <v>68</v>
      </c>
      <c r="Y171" s="56" t="str">
        <f t="shared" si="112"/>
        <v/>
      </c>
      <c r="Z171" s="57" t="str">
        <f t="shared" si="113"/>
        <v/>
      </c>
      <c r="AA171" s="57" t="str">
        <f t="shared" si="111"/>
        <v/>
      </c>
      <c r="AB171" s="57" t="str">
        <f t="shared" si="111"/>
        <v/>
      </c>
      <c r="AC171" s="57" t="str">
        <f t="shared" si="111"/>
        <v/>
      </c>
      <c r="AD171" s="57" t="str">
        <f t="shared" si="111"/>
        <v/>
      </c>
      <c r="AE171" s="57" t="str">
        <f t="shared" si="111"/>
        <v/>
      </c>
      <c r="AF171" s="57" t="str">
        <f t="shared" si="111"/>
        <v/>
      </c>
      <c r="AG171" s="57" t="str">
        <f t="shared" si="111"/>
        <v/>
      </c>
      <c r="AH171" s="57" t="str">
        <f t="shared" si="111"/>
        <v/>
      </c>
      <c r="AI171" s="57" t="str">
        <f t="shared" si="111"/>
        <v/>
      </c>
      <c r="AJ171" s="57" t="str">
        <f t="shared" si="111"/>
        <v/>
      </c>
      <c r="AK171" s="57" t="str">
        <f t="shared" si="111"/>
        <v/>
      </c>
      <c r="AL171" s="57" t="str">
        <f t="shared" si="111"/>
        <v/>
      </c>
      <c r="AM171" s="57" t="str">
        <f t="shared" si="111"/>
        <v/>
      </c>
      <c r="AN171" s="57" t="str">
        <f t="shared" si="111"/>
        <v/>
      </c>
      <c r="AO171" s="57" t="str">
        <f t="shared" si="111"/>
        <v/>
      </c>
      <c r="AP171" s="57" t="str">
        <f t="shared" si="111"/>
        <v/>
      </c>
      <c r="AQ171" s="57" t="str">
        <f t="shared" si="110"/>
        <v/>
      </c>
      <c r="AR171" s="57" t="str">
        <f t="shared" si="110"/>
        <v/>
      </c>
      <c r="AS171" s="57" t="str">
        <f t="shared" si="110"/>
        <v/>
      </c>
      <c r="AT171" s="57" t="str">
        <f t="shared" si="110"/>
        <v/>
      </c>
      <c r="AU171" s="57" t="str">
        <f t="shared" si="110"/>
        <v/>
      </c>
      <c r="AV171" s="57" t="str">
        <f t="shared" si="110"/>
        <v/>
      </c>
      <c r="AW171" s="57" t="str">
        <f t="shared" si="110"/>
        <v/>
      </c>
      <c r="AX171" s="57" t="str">
        <f t="shared" si="110"/>
        <v/>
      </c>
      <c r="AY171" s="57" t="str">
        <f t="shared" si="110"/>
        <v/>
      </c>
      <c r="AZ171" s="57" t="str">
        <f t="shared" si="94"/>
        <v/>
      </c>
    </row>
    <row r="172" spans="2:52" x14ac:dyDescent="0.15">
      <c r="B172" s="50">
        <f t="shared" si="95"/>
        <v>11</v>
      </c>
      <c r="C172" s="50">
        <f t="shared" si="96"/>
        <v>40</v>
      </c>
      <c r="D172" s="50" t="str">
        <f t="shared" si="97"/>
        <v>1994_11_40</v>
      </c>
      <c r="E172" s="50" t="str">
        <f t="shared" si="100"/>
        <v>1_40_11</v>
      </c>
      <c r="F172" s="50">
        <f t="shared" si="101"/>
        <v>1</v>
      </c>
      <c r="G172" s="50">
        <f t="shared" si="102"/>
        <v>171</v>
      </c>
      <c r="H172" s="50">
        <f t="shared" si="103"/>
        <v>1171</v>
      </c>
      <c r="I172" s="57">
        <v>1994</v>
      </c>
      <c r="J172" s="57" t="s">
        <v>144</v>
      </c>
      <c r="K172" s="57" t="s">
        <v>504</v>
      </c>
      <c r="L172" s="57" t="str">
        <f t="shared" si="104"/>
        <v>1994_工業</v>
      </c>
      <c r="M172" s="57" t="str">
        <f t="shared" si="105"/>
        <v>1994_工業_水理</v>
      </c>
      <c r="N172" s="57">
        <f t="shared" si="98"/>
        <v>1171</v>
      </c>
      <c r="P172" s="57">
        <f t="shared" si="106"/>
        <v>171</v>
      </c>
      <c r="X172" s="59">
        <v>69</v>
      </c>
      <c r="Y172" s="56" t="str">
        <f t="shared" si="112"/>
        <v/>
      </c>
      <c r="Z172" s="57" t="str">
        <f t="shared" si="113"/>
        <v/>
      </c>
      <c r="AA172" s="57" t="str">
        <f t="shared" si="111"/>
        <v/>
      </c>
      <c r="AB172" s="57" t="str">
        <f t="shared" si="111"/>
        <v/>
      </c>
      <c r="AC172" s="57" t="str">
        <f t="shared" si="111"/>
        <v/>
      </c>
      <c r="AD172" s="57" t="str">
        <f t="shared" si="111"/>
        <v/>
      </c>
      <c r="AE172" s="57" t="str">
        <f t="shared" si="111"/>
        <v/>
      </c>
      <c r="AF172" s="57" t="str">
        <f t="shared" si="111"/>
        <v/>
      </c>
      <c r="AG172" s="57" t="str">
        <f t="shared" si="111"/>
        <v/>
      </c>
      <c r="AH172" s="57" t="str">
        <f t="shared" si="111"/>
        <v/>
      </c>
      <c r="AI172" s="57" t="str">
        <f t="shared" si="111"/>
        <v/>
      </c>
      <c r="AJ172" s="57" t="str">
        <f t="shared" si="111"/>
        <v/>
      </c>
      <c r="AK172" s="57" t="str">
        <f t="shared" si="111"/>
        <v/>
      </c>
      <c r="AL172" s="57" t="str">
        <f t="shared" si="111"/>
        <v/>
      </c>
      <c r="AM172" s="57" t="str">
        <f t="shared" si="111"/>
        <v/>
      </c>
      <c r="AN172" s="57" t="str">
        <f t="shared" si="111"/>
        <v/>
      </c>
      <c r="AO172" s="57" t="str">
        <f t="shared" si="111"/>
        <v/>
      </c>
      <c r="AP172" s="57" t="str">
        <f t="shared" si="111"/>
        <v/>
      </c>
      <c r="AQ172" s="57" t="str">
        <f t="shared" si="110"/>
        <v/>
      </c>
      <c r="AR172" s="57" t="str">
        <f t="shared" si="110"/>
        <v/>
      </c>
      <c r="AS172" s="57" t="str">
        <f t="shared" si="110"/>
        <v/>
      </c>
      <c r="AT172" s="57" t="str">
        <f t="shared" si="110"/>
        <v/>
      </c>
      <c r="AU172" s="57" t="str">
        <f t="shared" si="110"/>
        <v/>
      </c>
      <c r="AV172" s="57" t="str">
        <f t="shared" si="110"/>
        <v/>
      </c>
      <c r="AW172" s="57" t="str">
        <f t="shared" si="110"/>
        <v/>
      </c>
      <c r="AX172" s="57" t="str">
        <f t="shared" si="110"/>
        <v/>
      </c>
      <c r="AY172" s="57" t="str">
        <f t="shared" si="110"/>
        <v/>
      </c>
      <c r="AZ172" s="57" t="str">
        <f t="shared" si="94"/>
        <v/>
      </c>
    </row>
    <row r="173" spans="2:52" x14ac:dyDescent="0.15">
      <c r="B173" s="50">
        <f t="shared" si="95"/>
        <v>11</v>
      </c>
      <c r="C173" s="50">
        <f t="shared" si="96"/>
        <v>41</v>
      </c>
      <c r="D173" s="50" t="str">
        <f t="shared" si="97"/>
        <v>1994_11_41</v>
      </c>
      <c r="E173" s="50" t="str">
        <f t="shared" si="100"/>
        <v>1_41_11</v>
      </c>
      <c r="F173" s="50">
        <f t="shared" si="101"/>
        <v>1</v>
      </c>
      <c r="G173" s="50">
        <f t="shared" si="102"/>
        <v>172</v>
      </c>
      <c r="H173" s="50">
        <f t="shared" si="103"/>
        <v>1172</v>
      </c>
      <c r="I173" s="57">
        <v>1994</v>
      </c>
      <c r="J173" s="57" t="s">
        <v>144</v>
      </c>
      <c r="K173" s="57" t="s">
        <v>505</v>
      </c>
      <c r="L173" s="57" t="str">
        <f t="shared" si="104"/>
        <v>1994_工業</v>
      </c>
      <c r="M173" s="57" t="str">
        <f t="shared" si="105"/>
        <v>1994_工業_土質力学</v>
      </c>
      <c r="N173" s="57">
        <f t="shared" si="98"/>
        <v>1172</v>
      </c>
      <c r="P173" s="57">
        <f t="shared" si="106"/>
        <v>172</v>
      </c>
      <c r="X173" s="59">
        <v>70</v>
      </c>
      <c r="Y173" s="56" t="str">
        <f t="shared" si="112"/>
        <v/>
      </c>
      <c r="Z173" s="57" t="str">
        <f t="shared" si="113"/>
        <v/>
      </c>
      <c r="AA173" s="57" t="str">
        <f t="shared" si="111"/>
        <v/>
      </c>
      <c r="AB173" s="57" t="str">
        <f t="shared" si="111"/>
        <v/>
      </c>
      <c r="AC173" s="57" t="str">
        <f t="shared" si="111"/>
        <v/>
      </c>
      <c r="AD173" s="57" t="str">
        <f t="shared" si="111"/>
        <v/>
      </c>
      <c r="AE173" s="57" t="str">
        <f t="shared" si="111"/>
        <v/>
      </c>
      <c r="AF173" s="57" t="str">
        <f t="shared" si="111"/>
        <v/>
      </c>
      <c r="AG173" s="57" t="str">
        <f t="shared" si="111"/>
        <v/>
      </c>
      <c r="AH173" s="57" t="str">
        <f t="shared" si="111"/>
        <v/>
      </c>
      <c r="AI173" s="57" t="str">
        <f t="shared" si="111"/>
        <v/>
      </c>
      <c r="AJ173" s="57" t="str">
        <f t="shared" si="111"/>
        <v/>
      </c>
      <c r="AK173" s="57" t="str">
        <f t="shared" si="111"/>
        <v/>
      </c>
      <c r="AL173" s="57" t="str">
        <f t="shared" si="111"/>
        <v/>
      </c>
      <c r="AM173" s="57" t="str">
        <f t="shared" si="111"/>
        <v/>
      </c>
      <c r="AN173" s="57" t="str">
        <f t="shared" si="111"/>
        <v/>
      </c>
      <c r="AO173" s="57" t="str">
        <f t="shared" si="111"/>
        <v/>
      </c>
      <c r="AP173" s="57" t="str">
        <f t="shared" si="111"/>
        <v/>
      </c>
      <c r="AQ173" s="57" t="str">
        <f t="shared" si="110"/>
        <v/>
      </c>
      <c r="AR173" s="57" t="str">
        <f t="shared" si="110"/>
        <v/>
      </c>
      <c r="AS173" s="57" t="str">
        <f t="shared" si="110"/>
        <v/>
      </c>
      <c r="AT173" s="57" t="str">
        <f t="shared" si="110"/>
        <v/>
      </c>
      <c r="AU173" s="57" t="str">
        <f t="shared" si="110"/>
        <v/>
      </c>
      <c r="AV173" s="57" t="str">
        <f t="shared" si="110"/>
        <v/>
      </c>
      <c r="AW173" s="57" t="str">
        <f t="shared" si="110"/>
        <v/>
      </c>
      <c r="AX173" s="57" t="str">
        <f t="shared" si="110"/>
        <v/>
      </c>
      <c r="AY173" s="57" t="str">
        <f t="shared" si="110"/>
        <v/>
      </c>
      <c r="AZ173" s="57" t="str">
        <f t="shared" si="94"/>
        <v/>
      </c>
    </row>
    <row r="174" spans="2:52" x14ac:dyDescent="0.15">
      <c r="B174" s="50">
        <f t="shared" si="95"/>
        <v>11</v>
      </c>
      <c r="C174" s="50">
        <f t="shared" si="96"/>
        <v>42</v>
      </c>
      <c r="D174" s="50" t="str">
        <f t="shared" si="97"/>
        <v>1994_11_42</v>
      </c>
      <c r="E174" s="50" t="str">
        <f t="shared" si="100"/>
        <v>1_42_11</v>
      </c>
      <c r="F174" s="50">
        <f t="shared" si="101"/>
        <v>1</v>
      </c>
      <c r="G174" s="50">
        <f t="shared" si="102"/>
        <v>173</v>
      </c>
      <c r="H174" s="50">
        <f t="shared" si="103"/>
        <v>1173</v>
      </c>
      <c r="I174" s="57">
        <v>1994</v>
      </c>
      <c r="J174" s="57" t="s">
        <v>144</v>
      </c>
      <c r="K174" s="57" t="s">
        <v>506</v>
      </c>
      <c r="L174" s="57" t="str">
        <f t="shared" si="104"/>
        <v>1994_工業</v>
      </c>
      <c r="M174" s="57" t="str">
        <f t="shared" si="105"/>
        <v>1994_工業_土木計画</v>
      </c>
      <c r="N174" s="57">
        <f t="shared" si="98"/>
        <v>1173</v>
      </c>
      <c r="P174" s="57">
        <f t="shared" si="106"/>
        <v>173</v>
      </c>
      <c r="X174" s="59">
        <v>71</v>
      </c>
      <c r="Y174" s="56" t="str">
        <f t="shared" si="112"/>
        <v/>
      </c>
      <c r="Z174" s="57" t="str">
        <f t="shared" si="113"/>
        <v/>
      </c>
      <c r="AA174" s="57" t="str">
        <f t="shared" si="111"/>
        <v/>
      </c>
      <c r="AB174" s="57" t="str">
        <f t="shared" si="111"/>
        <v/>
      </c>
      <c r="AC174" s="57" t="str">
        <f t="shared" si="111"/>
        <v/>
      </c>
      <c r="AD174" s="57" t="str">
        <f t="shared" si="111"/>
        <v/>
      </c>
      <c r="AE174" s="57" t="str">
        <f t="shared" si="111"/>
        <v/>
      </c>
      <c r="AF174" s="57" t="str">
        <f t="shared" si="111"/>
        <v/>
      </c>
      <c r="AG174" s="57" t="str">
        <f t="shared" si="111"/>
        <v/>
      </c>
      <c r="AH174" s="57" t="str">
        <f t="shared" si="111"/>
        <v/>
      </c>
      <c r="AI174" s="57" t="str">
        <f t="shared" si="111"/>
        <v/>
      </c>
      <c r="AJ174" s="57" t="str">
        <f t="shared" si="111"/>
        <v/>
      </c>
      <c r="AK174" s="57" t="str">
        <f t="shared" si="111"/>
        <v/>
      </c>
      <c r="AL174" s="57" t="str">
        <f t="shared" si="111"/>
        <v/>
      </c>
      <c r="AM174" s="57" t="str">
        <f t="shared" si="111"/>
        <v/>
      </c>
      <c r="AN174" s="57" t="str">
        <f t="shared" si="111"/>
        <v/>
      </c>
      <c r="AO174" s="57" t="str">
        <f t="shared" si="111"/>
        <v/>
      </c>
      <c r="AP174" s="57" t="str">
        <f t="shared" si="111"/>
        <v/>
      </c>
      <c r="AQ174" s="57" t="str">
        <f t="shared" si="110"/>
        <v/>
      </c>
      <c r="AR174" s="57" t="str">
        <f t="shared" si="110"/>
        <v/>
      </c>
      <c r="AS174" s="57" t="str">
        <f t="shared" si="110"/>
        <v/>
      </c>
      <c r="AT174" s="57" t="str">
        <f t="shared" si="110"/>
        <v/>
      </c>
      <c r="AU174" s="57" t="str">
        <f t="shared" si="110"/>
        <v/>
      </c>
      <c r="AV174" s="57" t="str">
        <f t="shared" si="110"/>
        <v/>
      </c>
      <c r="AW174" s="57" t="str">
        <f t="shared" si="110"/>
        <v/>
      </c>
      <c r="AX174" s="57" t="str">
        <f t="shared" si="110"/>
        <v/>
      </c>
      <c r="AY174" s="57" t="str">
        <f t="shared" si="110"/>
        <v/>
      </c>
      <c r="AZ174" s="57" t="str">
        <f t="shared" si="94"/>
        <v/>
      </c>
    </row>
    <row r="175" spans="2:52" x14ac:dyDescent="0.15">
      <c r="B175" s="50">
        <f t="shared" si="95"/>
        <v>11</v>
      </c>
      <c r="C175" s="50">
        <f t="shared" si="96"/>
        <v>43</v>
      </c>
      <c r="D175" s="50" t="str">
        <f t="shared" si="97"/>
        <v>1994_11_43</v>
      </c>
      <c r="E175" s="50" t="str">
        <f t="shared" si="100"/>
        <v>1_43_11</v>
      </c>
      <c r="F175" s="50">
        <f t="shared" si="101"/>
        <v>1</v>
      </c>
      <c r="G175" s="50">
        <f t="shared" si="102"/>
        <v>174</v>
      </c>
      <c r="H175" s="50">
        <f t="shared" si="103"/>
        <v>1174</v>
      </c>
      <c r="I175" s="57">
        <v>1994</v>
      </c>
      <c r="J175" s="57" t="s">
        <v>144</v>
      </c>
      <c r="K175" s="57" t="s">
        <v>507</v>
      </c>
      <c r="L175" s="57" t="str">
        <f t="shared" si="104"/>
        <v>1994_工業</v>
      </c>
      <c r="M175" s="57" t="str">
        <f t="shared" si="105"/>
        <v>1994_工業_地質力学</v>
      </c>
      <c r="N175" s="57">
        <f t="shared" si="98"/>
        <v>1174</v>
      </c>
      <c r="P175" s="57">
        <f t="shared" si="106"/>
        <v>174</v>
      </c>
      <c r="X175" s="59">
        <v>72</v>
      </c>
      <c r="Y175" s="56" t="str">
        <f t="shared" si="112"/>
        <v/>
      </c>
      <c r="Z175" s="57" t="str">
        <f t="shared" si="113"/>
        <v/>
      </c>
      <c r="AA175" s="57" t="str">
        <f t="shared" si="111"/>
        <v/>
      </c>
      <c r="AB175" s="57" t="str">
        <f t="shared" si="111"/>
        <v/>
      </c>
      <c r="AC175" s="57" t="str">
        <f t="shared" si="111"/>
        <v/>
      </c>
      <c r="AD175" s="57" t="str">
        <f t="shared" si="111"/>
        <v/>
      </c>
      <c r="AE175" s="57" t="str">
        <f t="shared" si="111"/>
        <v/>
      </c>
      <c r="AF175" s="57" t="str">
        <f t="shared" si="111"/>
        <v/>
      </c>
      <c r="AG175" s="57" t="str">
        <f t="shared" si="111"/>
        <v/>
      </c>
      <c r="AH175" s="57" t="str">
        <f t="shared" si="111"/>
        <v/>
      </c>
      <c r="AI175" s="57" t="str">
        <f t="shared" si="111"/>
        <v/>
      </c>
      <c r="AJ175" s="57" t="str">
        <f t="shared" si="111"/>
        <v/>
      </c>
      <c r="AK175" s="57" t="str">
        <f t="shared" si="111"/>
        <v/>
      </c>
      <c r="AL175" s="57" t="str">
        <f t="shared" si="111"/>
        <v/>
      </c>
      <c r="AM175" s="57" t="str">
        <f t="shared" si="111"/>
        <v/>
      </c>
      <c r="AN175" s="57" t="str">
        <f t="shared" si="111"/>
        <v/>
      </c>
      <c r="AO175" s="57" t="str">
        <f t="shared" si="111"/>
        <v/>
      </c>
      <c r="AP175" s="57" t="str">
        <f t="shared" si="111"/>
        <v/>
      </c>
      <c r="AQ175" s="57" t="str">
        <f t="shared" si="110"/>
        <v/>
      </c>
      <c r="AR175" s="57" t="str">
        <f t="shared" si="110"/>
        <v/>
      </c>
      <c r="AS175" s="57" t="str">
        <f t="shared" si="110"/>
        <v/>
      </c>
      <c r="AT175" s="57" t="str">
        <f t="shared" si="110"/>
        <v/>
      </c>
      <c r="AU175" s="57" t="str">
        <f t="shared" si="110"/>
        <v/>
      </c>
      <c r="AV175" s="57" t="str">
        <f t="shared" si="110"/>
        <v/>
      </c>
      <c r="AW175" s="57" t="str">
        <f t="shared" si="110"/>
        <v/>
      </c>
      <c r="AX175" s="57" t="str">
        <f t="shared" si="110"/>
        <v/>
      </c>
      <c r="AY175" s="57" t="str">
        <f t="shared" si="110"/>
        <v/>
      </c>
      <c r="AZ175" s="57" t="str">
        <f t="shared" si="94"/>
        <v/>
      </c>
    </row>
    <row r="176" spans="2:52" x14ac:dyDescent="0.15">
      <c r="B176" s="50">
        <f t="shared" si="95"/>
        <v>11</v>
      </c>
      <c r="C176" s="50">
        <f t="shared" si="96"/>
        <v>44</v>
      </c>
      <c r="D176" s="50" t="str">
        <f t="shared" si="97"/>
        <v>1994_11_44</v>
      </c>
      <c r="E176" s="50" t="str">
        <f t="shared" si="100"/>
        <v>1_44_11</v>
      </c>
      <c r="F176" s="50">
        <f t="shared" si="101"/>
        <v>1</v>
      </c>
      <c r="G176" s="50">
        <f t="shared" si="102"/>
        <v>175</v>
      </c>
      <c r="H176" s="50">
        <f t="shared" si="103"/>
        <v>1175</v>
      </c>
      <c r="I176" s="57">
        <v>1994</v>
      </c>
      <c r="J176" s="57" t="s">
        <v>144</v>
      </c>
      <c r="K176" s="57" t="s">
        <v>182</v>
      </c>
      <c r="L176" s="57" t="str">
        <f t="shared" si="104"/>
        <v>1994_工業</v>
      </c>
      <c r="M176" s="57" t="str">
        <f t="shared" si="105"/>
        <v>1994_工業_工業化学</v>
      </c>
      <c r="N176" s="57">
        <f t="shared" si="98"/>
        <v>1175</v>
      </c>
      <c r="P176" s="57">
        <f t="shared" si="106"/>
        <v>175</v>
      </c>
      <c r="X176" s="59">
        <v>73</v>
      </c>
      <c r="Y176" s="56" t="str">
        <f t="shared" si="112"/>
        <v/>
      </c>
      <c r="Z176" s="57" t="str">
        <f t="shared" si="113"/>
        <v/>
      </c>
      <c r="AA176" s="57" t="str">
        <f t="shared" si="111"/>
        <v/>
      </c>
      <c r="AB176" s="57" t="str">
        <f t="shared" si="111"/>
        <v/>
      </c>
      <c r="AC176" s="57" t="str">
        <f t="shared" si="111"/>
        <v/>
      </c>
      <c r="AD176" s="57" t="str">
        <f t="shared" si="111"/>
        <v/>
      </c>
      <c r="AE176" s="57" t="str">
        <f t="shared" si="111"/>
        <v/>
      </c>
      <c r="AF176" s="57" t="str">
        <f t="shared" si="111"/>
        <v/>
      </c>
      <c r="AG176" s="57" t="str">
        <f t="shared" si="111"/>
        <v/>
      </c>
      <c r="AH176" s="57" t="str">
        <f t="shared" si="111"/>
        <v/>
      </c>
      <c r="AI176" s="57" t="str">
        <f t="shared" si="111"/>
        <v/>
      </c>
      <c r="AJ176" s="57" t="str">
        <f t="shared" si="111"/>
        <v/>
      </c>
      <c r="AK176" s="57" t="str">
        <f t="shared" si="111"/>
        <v/>
      </c>
      <c r="AL176" s="57" t="str">
        <f t="shared" si="111"/>
        <v/>
      </c>
      <c r="AM176" s="57" t="str">
        <f t="shared" si="111"/>
        <v/>
      </c>
      <c r="AN176" s="57" t="str">
        <f t="shared" si="111"/>
        <v/>
      </c>
      <c r="AO176" s="57" t="str">
        <f t="shared" si="111"/>
        <v/>
      </c>
      <c r="AP176" s="57" t="str">
        <f t="shared" si="111"/>
        <v/>
      </c>
      <c r="AQ176" s="57" t="str">
        <f t="shared" si="110"/>
        <v/>
      </c>
      <c r="AR176" s="57" t="str">
        <f t="shared" si="110"/>
        <v/>
      </c>
      <c r="AS176" s="57" t="str">
        <f t="shared" si="110"/>
        <v/>
      </c>
      <c r="AT176" s="57" t="str">
        <f t="shared" si="110"/>
        <v/>
      </c>
      <c r="AU176" s="57" t="str">
        <f t="shared" si="110"/>
        <v/>
      </c>
      <c r="AV176" s="57" t="str">
        <f t="shared" si="110"/>
        <v/>
      </c>
      <c r="AW176" s="57" t="str">
        <f t="shared" si="110"/>
        <v/>
      </c>
      <c r="AX176" s="57" t="str">
        <f t="shared" si="110"/>
        <v/>
      </c>
      <c r="AY176" s="57" t="str">
        <f t="shared" si="110"/>
        <v/>
      </c>
      <c r="AZ176" s="57" t="str">
        <f t="shared" si="94"/>
        <v/>
      </c>
    </row>
    <row r="177" spans="2:52" x14ac:dyDescent="0.15">
      <c r="B177" s="50">
        <f t="shared" si="95"/>
        <v>11</v>
      </c>
      <c r="C177" s="50">
        <f t="shared" si="96"/>
        <v>45</v>
      </c>
      <c r="D177" s="50" t="str">
        <f t="shared" si="97"/>
        <v>1994_11_45</v>
      </c>
      <c r="E177" s="50" t="str">
        <f t="shared" si="100"/>
        <v>1_45_11</v>
      </c>
      <c r="F177" s="50">
        <f t="shared" si="101"/>
        <v>1</v>
      </c>
      <c r="G177" s="50">
        <f t="shared" si="102"/>
        <v>176</v>
      </c>
      <c r="H177" s="50">
        <f t="shared" si="103"/>
        <v>1176</v>
      </c>
      <c r="I177" s="57">
        <v>1994</v>
      </c>
      <c r="J177" s="57" t="s">
        <v>144</v>
      </c>
      <c r="K177" s="57" t="s">
        <v>508</v>
      </c>
      <c r="L177" s="57" t="str">
        <f t="shared" si="104"/>
        <v>1994_工業</v>
      </c>
      <c r="M177" s="57" t="str">
        <f t="shared" si="105"/>
        <v>1994_工業_化学工業</v>
      </c>
      <c r="N177" s="57">
        <f t="shared" si="98"/>
        <v>1176</v>
      </c>
      <c r="P177" s="57">
        <f t="shared" si="106"/>
        <v>176</v>
      </c>
      <c r="X177" s="59">
        <v>74</v>
      </c>
      <c r="Y177" s="56" t="str">
        <f t="shared" si="112"/>
        <v/>
      </c>
      <c r="Z177" s="57" t="str">
        <f t="shared" si="113"/>
        <v/>
      </c>
      <c r="AA177" s="57" t="str">
        <f t="shared" si="111"/>
        <v/>
      </c>
      <c r="AB177" s="57" t="str">
        <f t="shared" si="111"/>
        <v/>
      </c>
      <c r="AC177" s="57" t="str">
        <f t="shared" si="111"/>
        <v/>
      </c>
      <c r="AD177" s="57" t="str">
        <f t="shared" si="111"/>
        <v/>
      </c>
      <c r="AE177" s="57" t="str">
        <f t="shared" si="111"/>
        <v/>
      </c>
      <c r="AF177" s="57" t="str">
        <f t="shared" si="111"/>
        <v/>
      </c>
      <c r="AG177" s="57" t="str">
        <f t="shared" si="111"/>
        <v/>
      </c>
      <c r="AH177" s="57" t="str">
        <f t="shared" si="111"/>
        <v/>
      </c>
      <c r="AI177" s="57" t="str">
        <f t="shared" si="111"/>
        <v/>
      </c>
      <c r="AJ177" s="57" t="str">
        <f t="shared" si="111"/>
        <v/>
      </c>
      <c r="AK177" s="57" t="str">
        <f t="shared" si="111"/>
        <v/>
      </c>
      <c r="AL177" s="57" t="str">
        <f t="shared" si="111"/>
        <v/>
      </c>
      <c r="AM177" s="57" t="str">
        <f t="shared" si="111"/>
        <v/>
      </c>
      <c r="AN177" s="57" t="str">
        <f t="shared" si="111"/>
        <v/>
      </c>
      <c r="AO177" s="57" t="str">
        <f t="shared" si="111"/>
        <v/>
      </c>
      <c r="AP177" s="57" t="str">
        <f t="shared" si="111"/>
        <v/>
      </c>
      <c r="AQ177" s="57" t="str">
        <f t="shared" si="110"/>
        <v/>
      </c>
      <c r="AR177" s="57" t="str">
        <f t="shared" si="110"/>
        <v/>
      </c>
      <c r="AS177" s="57" t="str">
        <f t="shared" si="110"/>
        <v/>
      </c>
      <c r="AT177" s="57" t="str">
        <f t="shared" si="110"/>
        <v/>
      </c>
      <c r="AU177" s="57" t="str">
        <f t="shared" si="110"/>
        <v/>
      </c>
      <c r="AV177" s="57" t="str">
        <f t="shared" si="110"/>
        <v/>
      </c>
      <c r="AW177" s="57" t="str">
        <f t="shared" si="110"/>
        <v/>
      </c>
      <c r="AX177" s="57" t="str">
        <f t="shared" si="110"/>
        <v/>
      </c>
      <c r="AY177" s="57" t="str">
        <f t="shared" si="110"/>
        <v/>
      </c>
      <c r="AZ177" s="57" t="str">
        <f t="shared" si="94"/>
        <v/>
      </c>
    </row>
    <row r="178" spans="2:52" x14ac:dyDescent="0.15">
      <c r="B178" s="50">
        <f t="shared" si="95"/>
        <v>11</v>
      </c>
      <c r="C178" s="50">
        <f t="shared" si="96"/>
        <v>46</v>
      </c>
      <c r="D178" s="50" t="str">
        <f t="shared" si="97"/>
        <v>1994_11_46</v>
      </c>
      <c r="E178" s="50" t="str">
        <f t="shared" si="100"/>
        <v>1_46_11</v>
      </c>
      <c r="F178" s="50">
        <f t="shared" si="101"/>
        <v>1</v>
      </c>
      <c r="G178" s="50">
        <f t="shared" si="102"/>
        <v>177</v>
      </c>
      <c r="H178" s="50">
        <f t="shared" si="103"/>
        <v>1177</v>
      </c>
      <c r="I178" s="57">
        <v>1994</v>
      </c>
      <c r="J178" s="57" t="s">
        <v>144</v>
      </c>
      <c r="K178" s="57" t="s">
        <v>183</v>
      </c>
      <c r="L178" s="57" t="str">
        <f t="shared" si="104"/>
        <v>1994_工業</v>
      </c>
      <c r="M178" s="57" t="str">
        <f t="shared" si="105"/>
        <v>1994_工業_化学工学</v>
      </c>
      <c r="N178" s="57">
        <f t="shared" si="98"/>
        <v>1177</v>
      </c>
      <c r="P178" s="57">
        <f t="shared" si="106"/>
        <v>177</v>
      </c>
      <c r="X178" s="59">
        <v>75</v>
      </c>
      <c r="Y178" s="56" t="str">
        <f t="shared" si="112"/>
        <v/>
      </c>
      <c r="Z178" s="57" t="str">
        <f t="shared" si="113"/>
        <v/>
      </c>
      <c r="AA178" s="57" t="str">
        <f t="shared" si="111"/>
        <v/>
      </c>
      <c r="AB178" s="57" t="str">
        <f t="shared" si="111"/>
        <v/>
      </c>
      <c r="AC178" s="57" t="str">
        <f t="shared" si="111"/>
        <v/>
      </c>
      <c r="AD178" s="57" t="str">
        <f t="shared" si="111"/>
        <v/>
      </c>
      <c r="AE178" s="57" t="str">
        <f t="shared" si="111"/>
        <v/>
      </c>
      <c r="AF178" s="57" t="str">
        <f t="shared" si="111"/>
        <v/>
      </c>
      <c r="AG178" s="57" t="str">
        <f t="shared" si="111"/>
        <v/>
      </c>
      <c r="AH178" s="57" t="str">
        <f t="shared" si="111"/>
        <v/>
      </c>
      <c r="AI178" s="57" t="str">
        <f t="shared" si="111"/>
        <v/>
      </c>
      <c r="AJ178" s="57" t="str">
        <f t="shared" si="111"/>
        <v/>
      </c>
      <c r="AK178" s="57" t="str">
        <f t="shared" si="111"/>
        <v/>
      </c>
      <c r="AL178" s="57" t="str">
        <f t="shared" si="111"/>
        <v/>
      </c>
      <c r="AM178" s="57" t="str">
        <f t="shared" si="111"/>
        <v/>
      </c>
      <c r="AN178" s="57" t="str">
        <f t="shared" si="111"/>
        <v/>
      </c>
      <c r="AO178" s="57" t="str">
        <f t="shared" si="111"/>
        <v/>
      </c>
      <c r="AP178" s="57" t="str">
        <f t="shared" ref="AP178:AY193" si="114">IFERROR(VLOOKUP($W$101&amp;"_"&amp;AP$101&amp;"_"&amp;$X178,$D:$K,8,0),"")</f>
        <v/>
      </c>
      <c r="AQ178" s="57" t="str">
        <f t="shared" si="114"/>
        <v/>
      </c>
      <c r="AR178" s="57" t="str">
        <f t="shared" si="114"/>
        <v/>
      </c>
      <c r="AS178" s="57" t="str">
        <f t="shared" si="114"/>
        <v/>
      </c>
      <c r="AT178" s="57" t="str">
        <f t="shared" si="114"/>
        <v/>
      </c>
      <c r="AU178" s="57" t="str">
        <f t="shared" si="114"/>
        <v/>
      </c>
      <c r="AV178" s="57" t="str">
        <f t="shared" si="114"/>
        <v/>
      </c>
      <c r="AW178" s="57" t="str">
        <f t="shared" si="114"/>
        <v/>
      </c>
      <c r="AX178" s="57" t="str">
        <f t="shared" si="114"/>
        <v/>
      </c>
      <c r="AY178" s="57" t="str">
        <f t="shared" si="114"/>
        <v/>
      </c>
      <c r="AZ178" s="57" t="str">
        <f t="shared" si="94"/>
        <v/>
      </c>
    </row>
    <row r="179" spans="2:52" x14ac:dyDescent="0.15">
      <c r="B179" s="50">
        <f t="shared" si="95"/>
        <v>11</v>
      </c>
      <c r="C179" s="50">
        <f t="shared" si="96"/>
        <v>47</v>
      </c>
      <c r="D179" s="50" t="str">
        <f t="shared" si="97"/>
        <v>1994_11_47</v>
      </c>
      <c r="E179" s="50" t="str">
        <f t="shared" si="100"/>
        <v>1_47_11</v>
      </c>
      <c r="F179" s="50">
        <f t="shared" si="101"/>
        <v>1</v>
      </c>
      <c r="G179" s="50">
        <f t="shared" si="102"/>
        <v>178</v>
      </c>
      <c r="H179" s="50">
        <f t="shared" si="103"/>
        <v>1178</v>
      </c>
      <c r="I179" s="57">
        <v>1994</v>
      </c>
      <c r="J179" s="57" t="s">
        <v>144</v>
      </c>
      <c r="K179" s="57" t="s">
        <v>509</v>
      </c>
      <c r="L179" s="57" t="str">
        <f t="shared" si="104"/>
        <v>1994_工業</v>
      </c>
      <c r="M179" s="57" t="str">
        <f t="shared" si="105"/>
        <v>1994_工業_化学システム技術</v>
      </c>
      <c r="N179" s="57">
        <f t="shared" si="98"/>
        <v>1178</v>
      </c>
      <c r="P179" s="57">
        <f t="shared" si="106"/>
        <v>178</v>
      </c>
      <c r="X179" s="59">
        <v>76</v>
      </c>
      <c r="Y179" s="56" t="str">
        <f t="shared" si="112"/>
        <v/>
      </c>
      <c r="Z179" s="57" t="str">
        <f t="shared" si="113"/>
        <v/>
      </c>
      <c r="AA179" s="57" t="str">
        <f t="shared" ref="AA179:AP193" si="115">IFERROR(VLOOKUP($W$101&amp;"_"&amp;AA$101&amp;"_"&amp;$X179,$D:$K,8,0),"")</f>
        <v/>
      </c>
      <c r="AB179" s="57" t="str">
        <f t="shared" si="115"/>
        <v/>
      </c>
      <c r="AC179" s="57" t="str">
        <f t="shared" si="115"/>
        <v/>
      </c>
      <c r="AD179" s="57" t="str">
        <f t="shared" si="115"/>
        <v/>
      </c>
      <c r="AE179" s="57" t="str">
        <f t="shared" si="115"/>
        <v/>
      </c>
      <c r="AF179" s="57" t="str">
        <f t="shared" si="115"/>
        <v/>
      </c>
      <c r="AG179" s="57" t="str">
        <f t="shared" si="115"/>
        <v/>
      </c>
      <c r="AH179" s="57" t="str">
        <f t="shared" si="115"/>
        <v/>
      </c>
      <c r="AI179" s="57" t="str">
        <f t="shared" si="115"/>
        <v/>
      </c>
      <c r="AJ179" s="57" t="str">
        <f t="shared" si="115"/>
        <v/>
      </c>
      <c r="AK179" s="57" t="str">
        <f t="shared" si="115"/>
        <v/>
      </c>
      <c r="AL179" s="57" t="str">
        <f t="shared" si="115"/>
        <v/>
      </c>
      <c r="AM179" s="57" t="str">
        <f t="shared" si="115"/>
        <v/>
      </c>
      <c r="AN179" s="57" t="str">
        <f t="shared" si="115"/>
        <v/>
      </c>
      <c r="AO179" s="57" t="str">
        <f t="shared" si="115"/>
        <v/>
      </c>
      <c r="AP179" s="57" t="str">
        <f t="shared" si="115"/>
        <v/>
      </c>
      <c r="AQ179" s="57" t="str">
        <f t="shared" si="114"/>
        <v/>
      </c>
      <c r="AR179" s="57" t="str">
        <f t="shared" si="114"/>
        <v/>
      </c>
      <c r="AS179" s="57" t="str">
        <f t="shared" si="114"/>
        <v/>
      </c>
      <c r="AT179" s="57" t="str">
        <f t="shared" si="114"/>
        <v/>
      </c>
      <c r="AU179" s="57" t="str">
        <f t="shared" si="114"/>
        <v/>
      </c>
      <c r="AV179" s="57" t="str">
        <f t="shared" si="114"/>
        <v/>
      </c>
      <c r="AW179" s="57" t="str">
        <f t="shared" si="114"/>
        <v/>
      </c>
      <c r="AX179" s="57" t="str">
        <f t="shared" si="114"/>
        <v/>
      </c>
      <c r="AY179" s="57" t="str">
        <f t="shared" si="114"/>
        <v/>
      </c>
      <c r="AZ179" s="57" t="str">
        <f t="shared" si="94"/>
        <v/>
      </c>
    </row>
    <row r="180" spans="2:52" x14ac:dyDescent="0.15">
      <c r="B180" s="50">
        <f t="shared" si="95"/>
        <v>11</v>
      </c>
      <c r="C180" s="50">
        <f t="shared" si="96"/>
        <v>48</v>
      </c>
      <c r="D180" s="50" t="str">
        <f t="shared" si="97"/>
        <v>1994_11_48</v>
      </c>
      <c r="E180" s="50" t="str">
        <f t="shared" si="100"/>
        <v>1_48_11</v>
      </c>
      <c r="F180" s="50">
        <f t="shared" si="101"/>
        <v>1</v>
      </c>
      <c r="G180" s="50">
        <f t="shared" si="102"/>
        <v>179</v>
      </c>
      <c r="H180" s="50">
        <f t="shared" si="103"/>
        <v>1179</v>
      </c>
      <c r="I180" s="57">
        <v>1994</v>
      </c>
      <c r="J180" s="57" t="s">
        <v>144</v>
      </c>
      <c r="K180" s="57" t="s">
        <v>510</v>
      </c>
      <c r="L180" s="57" t="str">
        <f t="shared" si="104"/>
        <v>1994_工業</v>
      </c>
      <c r="M180" s="57" t="str">
        <f t="shared" si="105"/>
        <v>1994_工業_化学工業安全</v>
      </c>
      <c r="N180" s="57">
        <f t="shared" si="98"/>
        <v>1179</v>
      </c>
      <c r="P180" s="57">
        <f t="shared" si="106"/>
        <v>179</v>
      </c>
      <c r="X180" s="59">
        <v>77</v>
      </c>
      <c r="Y180" s="56" t="str">
        <f t="shared" si="112"/>
        <v/>
      </c>
      <c r="Z180" s="57" t="str">
        <f t="shared" si="113"/>
        <v/>
      </c>
      <c r="AA180" s="57" t="str">
        <f t="shared" si="115"/>
        <v/>
      </c>
      <c r="AB180" s="57" t="str">
        <f t="shared" si="115"/>
        <v/>
      </c>
      <c r="AC180" s="57" t="str">
        <f t="shared" si="115"/>
        <v/>
      </c>
      <c r="AD180" s="57" t="str">
        <f t="shared" si="115"/>
        <v/>
      </c>
      <c r="AE180" s="57" t="str">
        <f t="shared" si="115"/>
        <v/>
      </c>
      <c r="AF180" s="57" t="str">
        <f t="shared" si="115"/>
        <v/>
      </c>
      <c r="AG180" s="57" t="str">
        <f t="shared" si="115"/>
        <v/>
      </c>
      <c r="AH180" s="57" t="str">
        <f t="shared" si="115"/>
        <v/>
      </c>
      <c r="AI180" s="57" t="str">
        <f t="shared" si="115"/>
        <v/>
      </c>
      <c r="AJ180" s="57" t="str">
        <f t="shared" si="115"/>
        <v/>
      </c>
      <c r="AK180" s="57" t="str">
        <f t="shared" si="115"/>
        <v/>
      </c>
      <c r="AL180" s="57" t="str">
        <f t="shared" si="115"/>
        <v/>
      </c>
      <c r="AM180" s="57" t="str">
        <f t="shared" si="115"/>
        <v/>
      </c>
      <c r="AN180" s="57" t="str">
        <f t="shared" si="115"/>
        <v/>
      </c>
      <c r="AO180" s="57" t="str">
        <f t="shared" si="115"/>
        <v/>
      </c>
      <c r="AP180" s="57" t="str">
        <f t="shared" si="115"/>
        <v/>
      </c>
      <c r="AQ180" s="57" t="str">
        <f t="shared" si="114"/>
        <v/>
      </c>
      <c r="AR180" s="57" t="str">
        <f t="shared" si="114"/>
        <v/>
      </c>
      <c r="AS180" s="57" t="str">
        <f t="shared" si="114"/>
        <v/>
      </c>
      <c r="AT180" s="57" t="str">
        <f t="shared" si="114"/>
        <v/>
      </c>
      <c r="AU180" s="57" t="str">
        <f t="shared" si="114"/>
        <v/>
      </c>
      <c r="AV180" s="57" t="str">
        <f t="shared" si="114"/>
        <v/>
      </c>
      <c r="AW180" s="57" t="str">
        <f t="shared" si="114"/>
        <v/>
      </c>
      <c r="AX180" s="57" t="str">
        <f t="shared" si="114"/>
        <v/>
      </c>
      <c r="AY180" s="57" t="str">
        <f t="shared" si="114"/>
        <v/>
      </c>
      <c r="AZ180" s="57" t="str">
        <f t="shared" si="94"/>
        <v/>
      </c>
    </row>
    <row r="181" spans="2:52" x14ac:dyDescent="0.15">
      <c r="B181" s="50">
        <f t="shared" si="95"/>
        <v>11</v>
      </c>
      <c r="C181" s="50">
        <f t="shared" si="96"/>
        <v>49</v>
      </c>
      <c r="D181" s="50" t="str">
        <f t="shared" si="97"/>
        <v>1994_11_49</v>
      </c>
      <c r="E181" s="50" t="str">
        <f t="shared" si="100"/>
        <v>1_49_11</v>
      </c>
      <c r="F181" s="50">
        <f t="shared" si="101"/>
        <v>1</v>
      </c>
      <c r="G181" s="50">
        <f t="shared" si="102"/>
        <v>180</v>
      </c>
      <c r="H181" s="50">
        <f t="shared" si="103"/>
        <v>1180</v>
      </c>
      <c r="I181" s="57">
        <v>1994</v>
      </c>
      <c r="J181" s="57" t="s">
        <v>144</v>
      </c>
      <c r="K181" s="57" t="s">
        <v>511</v>
      </c>
      <c r="L181" s="57" t="str">
        <f t="shared" si="104"/>
        <v>1994_工業</v>
      </c>
      <c r="M181" s="57" t="str">
        <f t="shared" si="105"/>
        <v>1994_工業_環境工学</v>
      </c>
      <c r="N181" s="57">
        <f t="shared" si="98"/>
        <v>1180</v>
      </c>
      <c r="P181" s="57">
        <f t="shared" si="106"/>
        <v>180</v>
      </c>
      <c r="X181" s="59">
        <v>78</v>
      </c>
      <c r="Y181" s="56" t="str">
        <f t="shared" si="112"/>
        <v/>
      </c>
      <c r="Z181" s="57" t="str">
        <f t="shared" si="113"/>
        <v/>
      </c>
      <c r="AA181" s="57" t="str">
        <f t="shared" si="115"/>
        <v/>
      </c>
      <c r="AB181" s="57" t="str">
        <f t="shared" si="115"/>
        <v/>
      </c>
      <c r="AC181" s="57" t="str">
        <f t="shared" si="115"/>
        <v/>
      </c>
      <c r="AD181" s="57" t="str">
        <f t="shared" si="115"/>
        <v/>
      </c>
      <c r="AE181" s="57" t="str">
        <f t="shared" si="115"/>
        <v/>
      </c>
      <c r="AF181" s="57" t="str">
        <f t="shared" si="115"/>
        <v/>
      </c>
      <c r="AG181" s="57" t="str">
        <f t="shared" si="115"/>
        <v/>
      </c>
      <c r="AH181" s="57" t="str">
        <f t="shared" si="115"/>
        <v/>
      </c>
      <c r="AI181" s="57" t="str">
        <f t="shared" si="115"/>
        <v/>
      </c>
      <c r="AJ181" s="57" t="str">
        <f t="shared" si="115"/>
        <v/>
      </c>
      <c r="AK181" s="57" t="str">
        <f t="shared" si="115"/>
        <v/>
      </c>
      <c r="AL181" s="57" t="str">
        <f t="shared" si="115"/>
        <v/>
      </c>
      <c r="AM181" s="57" t="str">
        <f t="shared" si="115"/>
        <v/>
      </c>
      <c r="AN181" s="57" t="str">
        <f t="shared" si="115"/>
        <v/>
      </c>
      <c r="AO181" s="57" t="str">
        <f t="shared" si="115"/>
        <v/>
      </c>
      <c r="AP181" s="57" t="str">
        <f t="shared" si="115"/>
        <v/>
      </c>
      <c r="AQ181" s="57" t="str">
        <f t="shared" si="114"/>
        <v/>
      </c>
      <c r="AR181" s="57" t="str">
        <f t="shared" si="114"/>
        <v/>
      </c>
      <c r="AS181" s="57" t="str">
        <f t="shared" si="114"/>
        <v/>
      </c>
      <c r="AT181" s="57" t="str">
        <f t="shared" si="114"/>
        <v/>
      </c>
      <c r="AU181" s="57" t="str">
        <f t="shared" si="114"/>
        <v/>
      </c>
      <c r="AV181" s="57" t="str">
        <f t="shared" si="114"/>
        <v/>
      </c>
      <c r="AW181" s="57" t="str">
        <f t="shared" si="114"/>
        <v/>
      </c>
      <c r="AX181" s="57" t="str">
        <f t="shared" si="114"/>
        <v/>
      </c>
      <c r="AY181" s="57" t="str">
        <f t="shared" si="114"/>
        <v/>
      </c>
      <c r="AZ181" s="57" t="str">
        <f t="shared" si="94"/>
        <v/>
      </c>
    </row>
    <row r="182" spans="2:52" x14ac:dyDescent="0.15">
      <c r="B182" s="50">
        <f t="shared" si="95"/>
        <v>11</v>
      </c>
      <c r="C182" s="50">
        <f t="shared" si="96"/>
        <v>50</v>
      </c>
      <c r="D182" s="50" t="str">
        <f t="shared" si="97"/>
        <v>1994_11_50</v>
      </c>
      <c r="E182" s="50" t="str">
        <f t="shared" si="100"/>
        <v>1_50_11</v>
      </c>
      <c r="F182" s="50">
        <f t="shared" si="101"/>
        <v>1</v>
      </c>
      <c r="G182" s="50">
        <f t="shared" si="102"/>
        <v>181</v>
      </c>
      <c r="H182" s="50">
        <f t="shared" si="103"/>
        <v>1181</v>
      </c>
      <c r="I182" s="57">
        <v>1994</v>
      </c>
      <c r="J182" s="57" t="s">
        <v>144</v>
      </c>
      <c r="K182" s="57" t="s">
        <v>512</v>
      </c>
      <c r="L182" s="57" t="str">
        <f t="shared" si="104"/>
        <v>1994_工業</v>
      </c>
      <c r="M182" s="57" t="str">
        <f t="shared" si="105"/>
        <v>1994_工業_環境保全</v>
      </c>
      <c r="N182" s="57">
        <f t="shared" si="98"/>
        <v>1181</v>
      </c>
      <c r="P182" s="57">
        <f t="shared" si="106"/>
        <v>181</v>
      </c>
      <c r="X182" s="59">
        <v>79</v>
      </c>
      <c r="Y182" s="56" t="str">
        <f t="shared" si="112"/>
        <v/>
      </c>
      <c r="Z182" s="57" t="str">
        <f t="shared" si="113"/>
        <v/>
      </c>
      <c r="AA182" s="57" t="str">
        <f t="shared" si="115"/>
        <v/>
      </c>
      <c r="AB182" s="57" t="str">
        <f t="shared" si="115"/>
        <v/>
      </c>
      <c r="AC182" s="57" t="str">
        <f t="shared" si="115"/>
        <v/>
      </c>
      <c r="AD182" s="57" t="str">
        <f t="shared" si="115"/>
        <v/>
      </c>
      <c r="AE182" s="57" t="str">
        <f t="shared" si="115"/>
        <v/>
      </c>
      <c r="AF182" s="57" t="str">
        <f t="shared" si="115"/>
        <v/>
      </c>
      <c r="AG182" s="57" t="str">
        <f t="shared" si="115"/>
        <v/>
      </c>
      <c r="AH182" s="57" t="str">
        <f t="shared" si="115"/>
        <v/>
      </c>
      <c r="AI182" s="57" t="str">
        <f t="shared" si="115"/>
        <v/>
      </c>
      <c r="AJ182" s="57" t="str">
        <f t="shared" si="115"/>
        <v/>
      </c>
      <c r="AK182" s="57" t="str">
        <f t="shared" si="115"/>
        <v/>
      </c>
      <c r="AL182" s="57" t="str">
        <f t="shared" si="115"/>
        <v/>
      </c>
      <c r="AM182" s="57" t="str">
        <f t="shared" si="115"/>
        <v/>
      </c>
      <c r="AN182" s="57" t="str">
        <f t="shared" si="115"/>
        <v/>
      </c>
      <c r="AO182" s="57" t="str">
        <f t="shared" si="115"/>
        <v/>
      </c>
      <c r="AP182" s="57" t="str">
        <f t="shared" si="115"/>
        <v/>
      </c>
      <c r="AQ182" s="57" t="str">
        <f t="shared" si="114"/>
        <v/>
      </c>
      <c r="AR182" s="57" t="str">
        <f t="shared" si="114"/>
        <v/>
      </c>
      <c r="AS182" s="57" t="str">
        <f t="shared" si="114"/>
        <v/>
      </c>
      <c r="AT182" s="57" t="str">
        <f t="shared" si="114"/>
        <v/>
      </c>
      <c r="AU182" s="57" t="str">
        <f t="shared" si="114"/>
        <v/>
      </c>
      <c r="AV182" s="57" t="str">
        <f t="shared" si="114"/>
        <v/>
      </c>
      <c r="AW182" s="57" t="str">
        <f t="shared" si="114"/>
        <v/>
      </c>
      <c r="AX182" s="57" t="str">
        <f t="shared" si="114"/>
        <v/>
      </c>
      <c r="AY182" s="57" t="str">
        <f t="shared" si="114"/>
        <v/>
      </c>
      <c r="AZ182" s="57" t="str">
        <f t="shared" si="94"/>
        <v/>
      </c>
    </row>
    <row r="183" spans="2:52" x14ac:dyDescent="0.15">
      <c r="B183" s="50">
        <f t="shared" si="95"/>
        <v>11</v>
      </c>
      <c r="C183" s="50">
        <f t="shared" si="96"/>
        <v>51</v>
      </c>
      <c r="D183" s="50" t="str">
        <f t="shared" si="97"/>
        <v>1994_11_51</v>
      </c>
      <c r="E183" s="50" t="str">
        <f t="shared" si="100"/>
        <v>1_51_11</v>
      </c>
      <c r="F183" s="50">
        <f t="shared" si="101"/>
        <v>1</v>
      </c>
      <c r="G183" s="50">
        <f t="shared" si="102"/>
        <v>182</v>
      </c>
      <c r="H183" s="50">
        <f t="shared" si="103"/>
        <v>1182</v>
      </c>
      <c r="I183" s="57">
        <v>1994</v>
      </c>
      <c r="J183" s="57" t="s">
        <v>144</v>
      </c>
      <c r="K183" s="57" t="s">
        <v>185</v>
      </c>
      <c r="L183" s="57" t="str">
        <f t="shared" si="104"/>
        <v>1994_工業</v>
      </c>
      <c r="M183" s="57" t="str">
        <f t="shared" si="105"/>
        <v>1994_工業_材料製造技術</v>
      </c>
      <c r="N183" s="57">
        <f t="shared" si="98"/>
        <v>1182</v>
      </c>
      <c r="P183" s="57">
        <f t="shared" si="106"/>
        <v>182</v>
      </c>
      <c r="X183" s="59">
        <v>80</v>
      </c>
      <c r="Y183" s="56" t="str">
        <f t="shared" si="112"/>
        <v/>
      </c>
      <c r="Z183" s="57" t="str">
        <f t="shared" si="113"/>
        <v/>
      </c>
      <c r="AA183" s="57" t="str">
        <f t="shared" si="115"/>
        <v/>
      </c>
      <c r="AB183" s="57" t="str">
        <f t="shared" si="115"/>
        <v/>
      </c>
      <c r="AC183" s="57" t="str">
        <f t="shared" si="115"/>
        <v/>
      </c>
      <c r="AD183" s="57" t="str">
        <f t="shared" si="115"/>
        <v/>
      </c>
      <c r="AE183" s="57" t="str">
        <f t="shared" si="115"/>
        <v/>
      </c>
      <c r="AF183" s="57" t="str">
        <f t="shared" si="115"/>
        <v/>
      </c>
      <c r="AG183" s="57" t="str">
        <f t="shared" si="115"/>
        <v/>
      </c>
      <c r="AH183" s="57" t="str">
        <f t="shared" si="115"/>
        <v/>
      </c>
      <c r="AI183" s="57" t="str">
        <f t="shared" si="115"/>
        <v/>
      </c>
      <c r="AJ183" s="57" t="str">
        <f t="shared" si="115"/>
        <v/>
      </c>
      <c r="AK183" s="57" t="str">
        <f t="shared" si="115"/>
        <v/>
      </c>
      <c r="AL183" s="57" t="str">
        <f t="shared" si="115"/>
        <v/>
      </c>
      <c r="AM183" s="57" t="str">
        <f t="shared" si="115"/>
        <v/>
      </c>
      <c r="AN183" s="57" t="str">
        <f t="shared" si="115"/>
        <v/>
      </c>
      <c r="AO183" s="57" t="str">
        <f t="shared" si="115"/>
        <v/>
      </c>
      <c r="AP183" s="57" t="str">
        <f t="shared" si="115"/>
        <v/>
      </c>
      <c r="AQ183" s="57" t="str">
        <f t="shared" si="114"/>
        <v/>
      </c>
      <c r="AR183" s="57" t="str">
        <f t="shared" si="114"/>
        <v/>
      </c>
      <c r="AS183" s="57" t="str">
        <f t="shared" si="114"/>
        <v/>
      </c>
      <c r="AT183" s="57" t="str">
        <f t="shared" si="114"/>
        <v/>
      </c>
      <c r="AU183" s="57" t="str">
        <f t="shared" si="114"/>
        <v/>
      </c>
      <c r="AV183" s="57" t="str">
        <f t="shared" si="114"/>
        <v/>
      </c>
      <c r="AW183" s="57" t="str">
        <f t="shared" si="114"/>
        <v/>
      </c>
      <c r="AX183" s="57" t="str">
        <f t="shared" si="114"/>
        <v/>
      </c>
      <c r="AY183" s="57" t="str">
        <f t="shared" si="114"/>
        <v/>
      </c>
      <c r="AZ183" s="57" t="str">
        <f t="shared" si="94"/>
        <v/>
      </c>
    </row>
    <row r="184" spans="2:52" x14ac:dyDescent="0.15">
      <c r="B184" s="50">
        <f t="shared" si="95"/>
        <v>11</v>
      </c>
      <c r="C184" s="50">
        <f t="shared" si="96"/>
        <v>52</v>
      </c>
      <c r="D184" s="50" t="str">
        <f t="shared" si="97"/>
        <v>1994_11_52</v>
      </c>
      <c r="E184" s="50" t="str">
        <f t="shared" si="100"/>
        <v>1_52_11</v>
      </c>
      <c r="F184" s="50">
        <f t="shared" si="101"/>
        <v>1</v>
      </c>
      <c r="G184" s="50">
        <f t="shared" si="102"/>
        <v>183</v>
      </c>
      <c r="H184" s="50">
        <f t="shared" si="103"/>
        <v>1183</v>
      </c>
      <c r="I184" s="57">
        <v>1994</v>
      </c>
      <c r="J184" s="57" t="s">
        <v>144</v>
      </c>
      <c r="K184" s="57" t="s">
        <v>395</v>
      </c>
      <c r="L184" s="57" t="str">
        <f t="shared" si="104"/>
        <v>1994_工業</v>
      </c>
      <c r="M184" s="57" t="str">
        <f t="shared" si="105"/>
        <v>1994_工業_工業材料</v>
      </c>
      <c r="N184" s="57">
        <f t="shared" si="98"/>
        <v>1183</v>
      </c>
      <c r="P184" s="57">
        <f t="shared" si="106"/>
        <v>183</v>
      </c>
      <c r="X184" s="59">
        <v>81</v>
      </c>
      <c r="Y184" s="56" t="str">
        <f t="shared" si="112"/>
        <v/>
      </c>
      <c r="Z184" s="57" t="str">
        <f t="shared" si="113"/>
        <v/>
      </c>
      <c r="AA184" s="57" t="str">
        <f t="shared" si="115"/>
        <v/>
      </c>
      <c r="AB184" s="57" t="str">
        <f t="shared" si="115"/>
        <v/>
      </c>
      <c r="AC184" s="57" t="str">
        <f t="shared" si="115"/>
        <v/>
      </c>
      <c r="AD184" s="57" t="str">
        <f t="shared" si="115"/>
        <v/>
      </c>
      <c r="AE184" s="57" t="str">
        <f t="shared" si="115"/>
        <v/>
      </c>
      <c r="AF184" s="57" t="str">
        <f t="shared" si="115"/>
        <v/>
      </c>
      <c r="AG184" s="57" t="str">
        <f t="shared" si="115"/>
        <v/>
      </c>
      <c r="AH184" s="57" t="str">
        <f t="shared" si="115"/>
        <v/>
      </c>
      <c r="AI184" s="57" t="str">
        <f t="shared" si="115"/>
        <v/>
      </c>
      <c r="AJ184" s="57" t="str">
        <f t="shared" si="115"/>
        <v/>
      </c>
      <c r="AK184" s="57" t="str">
        <f t="shared" si="115"/>
        <v/>
      </c>
      <c r="AL184" s="57" t="str">
        <f t="shared" si="115"/>
        <v/>
      </c>
      <c r="AM184" s="57" t="str">
        <f t="shared" si="115"/>
        <v/>
      </c>
      <c r="AN184" s="57" t="str">
        <f t="shared" si="115"/>
        <v/>
      </c>
      <c r="AO184" s="57" t="str">
        <f t="shared" si="115"/>
        <v/>
      </c>
      <c r="AP184" s="57" t="str">
        <f t="shared" si="115"/>
        <v/>
      </c>
      <c r="AQ184" s="57" t="str">
        <f t="shared" si="114"/>
        <v/>
      </c>
      <c r="AR184" s="57" t="str">
        <f t="shared" si="114"/>
        <v/>
      </c>
      <c r="AS184" s="57" t="str">
        <f t="shared" si="114"/>
        <v/>
      </c>
      <c r="AT184" s="57" t="str">
        <f t="shared" si="114"/>
        <v/>
      </c>
      <c r="AU184" s="57" t="str">
        <f t="shared" si="114"/>
        <v/>
      </c>
      <c r="AV184" s="57" t="str">
        <f t="shared" si="114"/>
        <v/>
      </c>
      <c r="AW184" s="57" t="str">
        <f t="shared" si="114"/>
        <v/>
      </c>
      <c r="AX184" s="57" t="str">
        <f t="shared" si="114"/>
        <v/>
      </c>
      <c r="AY184" s="57" t="str">
        <f t="shared" si="114"/>
        <v/>
      </c>
      <c r="AZ184" s="57" t="str">
        <f t="shared" ref="AZ184:AZ193" si="116">IFERROR(VLOOKUP($W$101&amp;"_"&amp;AZ$1&amp;"_"&amp;$X184,$D:$K,8,0),"")</f>
        <v/>
      </c>
    </row>
    <row r="185" spans="2:52" x14ac:dyDescent="0.15">
      <c r="B185" s="50">
        <f t="shared" si="95"/>
        <v>11</v>
      </c>
      <c r="C185" s="50">
        <f t="shared" si="96"/>
        <v>53</v>
      </c>
      <c r="D185" s="50" t="str">
        <f t="shared" si="97"/>
        <v>1994_11_53</v>
      </c>
      <c r="E185" s="50" t="str">
        <f t="shared" si="100"/>
        <v>1_53_11</v>
      </c>
      <c r="F185" s="50">
        <f t="shared" si="101"/>
        <v>1</v>
      </c>
      <c r="G185" s="50">
        <f t="shared" si="102"/>
        <v>184</v>
      </c>
      <c r="H185" s="50">
        <f t="shared" si="103"/>
        <v>1184</v>
      </c>
      <c r="I185" s="57">
        <v>1994</v>
      </c>
      <c r="J185" s="57" t="s">
        <v>144</v>
      </c>
      <c r="K185" s="57" t="s">
        <v>187</v>
      </c>
      <c r="L185" s="57" t="str">
        <f t="shared" si="104"/>
        <v>1994_工業</v>
      </c>
      <c r="M185" s="57" t="str">
        <f t="shared" si="105"/>
        <v>1994_工業_材料加工</v>
      </c>
      <c r="N185" s="57">
        <f t="shared" si="98"/>
        <v>1184</v>
      </c>
      <c r="P185" s="57">
        <f t="shared" si="106"/>
        <v>184</v>
      </c>
      <c r="X185" s="59">
        <v>82</v>
      </c>
      <c r="Y185" s="56" t="str">
        <f t="shared" si="112"/>
        <v/>
      </c>
      <c r="Z185" s="57" t="str">
        <f t="shared" si="113"/>
        <v/>
      </c>
      <c r="AA185" s="57" t="str">
        <f t="shared" si="115"/>
        <v/>
      </c>
      <c r="AB185" s="57" t="str">
        <f t="shared" si="115"/>
        <v/>
      </c>
      <c r="AC185" s="57" t="str">
        <f t="shared" si="115"/>
        <v/>
      </c>
      <c r="AD185" s="57" t="str">
        <f t="shared" si="115"/>
        <v/>
      </c>
      <c r="AE185" s="57" t="str">
        <f t="shared" si="115"/>
        <v/>
      </c>
      <c r="AF185" s="57" t="str">
        <f t="shared" si="115"/>
        <v/>
      </c>
      <c r="AG185" s="57" t="str">
        <f t="shared" si="115"/>
        <v/>
      </c>
      <c r="AH185" s="57" t="str">
        <f t="shared" si="115"/>
        <v/>
      </c>
      <c r="AI185" s="57" t="str">
        <f t="shared" si="115"/>
        <v/>
      </c>
      <c r="AJ185" s="57" t="str">
        <f t="shared" si="115"/>
        <v/>
      </c>
      <c r="AK185" s="57" t="str">
        <f t="shared" si="115"/>
        <v/>
      </c>
      <c r="AL185" s="57" t="str">
        <f t="shared" si="115"/>
        <v/>
      </c>
      <c r="AM185" s="57" t="str">
        <f t="shared" si="115"/>
        <v/>
      </c>
      <c r="AN185" s="57" t="str">
        <f t="shared" si="115"/>
        <v/>
      </c>
      <c r="AO185" s="57" t="str">
        <f t="shared" si="115"/>
        <v/>
      </c>
      <c r="AP185" s="57" t="str">
        <f t="shared" si="115"/>
        <v/>
      </c>
      <c r="AQ185" s="57" t="str">
        <f t="shared" si="114"/>
        <v/>
      </c>
      <c r="AR185" s="57" t="str">
        <f t="shared" si="114"/>
        <v/>
      </c>
      <c r="AS185" s="57" t="str">
        <f t="shared" si="114"/>
        <v/>
      </c>
      <c r="AT185" s="57" t="str">
        <f t="shared" si="114"/>
        <v/>
      </c>
      <c r="AU185" s="57" t="str">
        <f t="shared" si="114"/>
        <v/>
      </c>
      <c r="AV185" s="57" t="str">
        <f t="shared" si="114"/>
        <v/>
      </c>
      <c r="AW185" s="57" t="str">
        <f t="shared" si="114"/>
        <v/>
      </c>
      <c r="AX185" s="57" t="str">
        <f t="shared" si="114"/>
        <v/>
      </c>
      <c r="AY185" s="57" t="str">
        <f t="shared" si="114"/>
        <v/>
      </c>
      <c r="AZ185" s="57" t="str">
        <f t="shared" si="116"/>
        <v/>
      </c>
    </row>
    <row r="186" spans="2:52" x14ac:dyDescent="0.15">
      <c r="B186" s="50">
        <f t="shared" si="95"/>
        <v>11</v>
      </c>
      <c r="C186" s="50">
        <f t="shared" si="96"/>
        <v>54</v>
      </c>
      <c r="D186" s="50" t="str">
        <f t="shared" si="97"/>
        <v>1994_11_54</v>
      </c>
      <c r="E186" s="50" t="str">
        <f t="shared" si="100"/>
        <v>1_54_11</v>
      </c>
      <c r="F186" s="50">
        <f t="shared" si="101"/>
        <v>1</v>
      </c>
      <c r="G186" s="50">
        <f t="shared" si="102"/>
        <v>185</v>
      </c>
      <c r="H186" s="50">
        <f t="shared" si="103"/>
        <v>1185</v>
      </c>
      <c r="I186" s="57">
        <v>1994</v>
      </c>
      <c r="J186" s="57" t="s">
        <v>144</v>
      </c>
      <c r="K186" s="57" t="s">
        <v>188</v>
      </c>
      <c r="L186" s="57" t="str">
        <f t="shared" si="104"/>
        <v>1994_工業</v>
      </c>
      <c r="M186" s="57" t="str">
        <f t="shared" si="105"/>
        <v>1994_工業_セラミック化学</v>
      </c>
      <c r="N186" s="57">
        <f t="shared" si="98"/>
        <v>1185</v>
      </c>
      <c r="P186" s="57">
        <f t="shared" si="106"/>
        <v>185</v>
      </c>
      <c r="X186" s="59">
        <v>83</v>
      </c>
      <c r="Y186" s="56" t="str">
        <f t="shared" si="112"/>
        <v/>
      </c>
      <c r="Z186" s="57" t="str">
        <f t="shared" si="113"/>
        <v/>
      </c>
      <c r="AA186" s="57" t="str">
        <f t="shared" si="115"/>
        <v/>
      </c>
      <c r="AB186" s="57" t="str">
        <f t="shared" si="115"/>
        <v/>
      </c>
      <c r="AC186" s="57" t="str">
        <f t="shared" si="115"/>
        <v/>
      </c>
      <c r="AD186" s="57" t="str">
        <f t="shared" si="115"/>
        <v/>
      </c>
      <c r="AE186" s="57" t="str">
        <f t="shared" si="115"/>
        <v/>
      </c>
      <c r="AF186" s="57" t="str">
        <f t="shared" si="115"/>
        <v/>
      </c>
      <c r="AG186" s="57" t="str">
        <f t="shared" si="115"/>
        <v/>
      </c>
      <c r="AH186" s="57" t="str">
        <f t="shared" si="115"/>
        <v/>
      </c>
      <c r="AI186" s="57" t="str">
        <f t="shared" si="115"/>
        <v/>
      </c>
      <c r="AJ186" s="57" t="str">
        <f t="shared" si="115"/>
        <v/>
      </c>
      <c r="AK186" s="57" t="str">
        <f t="shared" si="115"/>
        <v/>
      </c>
      <c r="AL186" s="57" t="str">
        <f t="shared" si="115"/>
        <v/>
      </c>
      <c r="AM186" s="57" t="str">
        <f t="shared" si="115"/>
        <v/>
      </c>
      <c r="AN186" s="57" t="str">
        <f t="shared" si="115"/>
        <v/>
      </c>
      <c r="AO186" s="57" t="str">
        <f t="shared" si="115"/>
        <v/>
      </c>
      <c r="AP186" s="57" t="str">
        <f t="shared" si="115"/>
        <v/>
      </c>
      <c r="AQ186" s="57" t="str">
        <f t="shared" si="114"/>
        <v/>
      </c>
      <c r="AR186" s="57" t="str">
        <f t="shared" si="114"/>
        <v/>
      </c>
      <c r="AS186" s="57" t="str">
        <f t="shared" si="114"/>
        <v/>
      </c>
      <c r="AT186" s="57" t="str">
        <f t="shared" si="114"/>
        <v/>
      </c>
      <c r="AU186" s="57" t="str">
        <f t="shared" si="114"/>
        <v/>
      </c>
      <c r="AV186" s="57" t="str">
        <f t="shared" si="114"/>
        <v/>
      </c>
      <c r="AW186" s="57" t="str">
        <f t="shared" si="114"/>
        <v/>
      </c>
      <c r="AX186" s="57" t="str">
        <f t="shared" si="114"/>
        <v/>
      </c>
      <c r="AY186" s="57" t="str">
        <f t="shared" si="114"/>
        <v/>
      </c>
      <c r="AZ186" s="57" t="str">
        <f t="shared" si="116"/>
        <v/>
      </c>
    </row>
    <row r="187" spans="2:52" x14ac:dyDescent="0.15">
      <c r="B187" s="50">
        <f t="shared" si="95"/>
        <v>11</v>
      </c>
      <c r="C187" s="50">
        <f t="shared" si="96"/>
        <v>55</v>
      </c>
      <c r="D187" s="50" t="str">
        <f t="shared" si="97"/>
        <v>1994_11_55</v>
      </c>
      <c r="E187" s="50" t="str">
        <f t="shared" si="100"/>
        <v>1_55_11</v>
      </c>
      <c r="F187" s="50">
        <f t="shared" si="101"/>
        <v>1</v>
      </c>
      <c r="G187" s="50">
        <f t="shared" si="102"/>
        <v>186</v>
      </c>
      <c r="H187" s="50">
        <f t="shared" si="103"/>
        <v>1186</v>
      </c>
      <c r="I187" s="57">
        <v>1994</v>
      </c>
      <c r="J187" s="57" t="s">
        <v>144</v>
      </c>
      <c r="K187" s="57" t="s">
        <v>513</v>
      </c>
      <c r="L187" s="57" t="str">
        <f t="shared" si="104"/>
        <v>1994_工業</v>
      </c>
      <c r="M187" s="57" t="str">
        <f t="shared" si="105"/>
        <v>1994_工業_セラミック材料</v>
      </c>
      <c r="N187" s="57">
        <f t="shared" si="98"/>
        <v>1186</v>
      </c>
      <c r="P187" s="57">
        <f t="shared" si="106"/>
        <v>186</v>
      </c>
      <c r="X187" s="59">
        <v>84</v>
      </c>
      <c r="Y187" s="56" t="str">
        <f t="shared" si="112"/>
        <v/>
      </c>
      <c r="Z187" s="57" t="str">
        <f t="shared" si="113"/>
        <v/>
      </c>
      <c r="AA187" s="57" t="str">
        <f t="shared" si="115"/>
        <v/>
      </c>
      <c r="AB187" s="57" t="str">
        <f t="shared" si="115"/>
        <v/>
      </c>
      <c r="AC187" s="57" t="str">
        <f t="shared" si="115"/>
        <v/>
      </c>
      <c r="AD187" s="57" t="str">
        <f t="shared" si="115"/>
        <v/>
      </c>
      <c r="AE187" s="57" t="str">
        <f t="shared" si="115"/>
        <v/>
      </c>
      <c r="AF187" s="57" t="str">
        <f t="shared" si="115"/>
        <v/>
      </c>
      <c r="AG187" s="57" t="str">
        <f t="shared" si="115"/>
        <v/>
      </c>
      <c r="AH187" s="57" t="str">
        <f t="shared" si="115"/>
        <v/>
      </c>
      <c r="AI187" s="57" t="str">
        <f t="shared" si="115"/>
        <v/>
      </c>
      <c r="AJ187" s="57" t="str">
        <f t="shared" si="115"/>
        <v/>
      </c>
      <c r="AK187" s="57" t="str">
        <f t="shared" si="115"/>
        <v/>
      </c>
      <c r="AL187" s="57" t="str">
        <f t="shared" si="115"/>
        <v/>
      </c>
      <c r="AM187" s="57" t="str">
        <f t="shared" si="115"/>
        <v/>
      </c>
      <c r="AN187" s="57" t="str">
        <f t="shared" si="115"/>
        <v/>
      </c>
      <c r="AO187" s="57" t="str">
        <f t="shared" si="115"/>
        <v/>
      </c>
      <c r="AP187" s="57" t="str">
        <f t="shared" si="115"/>
        <v/>
      </c>
      <c r="AQ187" s="57" t="str">
        <f t="shared" si="114"/>
        <v/>
      </c>
      <c r="AR187" s="57" t="str">
        <f t="shared" si="114"/>
        <v/>
      </c>
      <c r="AS187" s="57" t="str">
        <f t="shared" si="114"/>
        <v/>
      </c>
      <c r="AT187" s="57" t="str">
        <f t="shared" si="114"/>
        <v/>
      </c>
      <c r="AU187" s="57" t="str">
        <f t="shared" si="114"/>
        <v/>
      </c>
      <c r="AV187" s="57" t="str">
        <f t="shared" si="114"/>
        <v/>
      </c>
      <c r="AW187" s="57" t="str">
        <f t="shared" si="114"/>
        <v/>
      </c>
      <c r="AX187" s="57" t="str">
        <f t="shared" si="114"/>
        <v/>
      </c>
      <c r="AY187" s="57" t="str">
        <f t="shared" si="114"/>
        <v/>
      </c>
      <c r="AZ187" s="57" t="str">
        <f t="shared" si="116"/>
        <v/>
      </c>
    </row>
    <row r="188" spans="2:52" x14ac:dyDescent="0.15">
      <c r="B188" s="50">
        <f t="shared" si="95"/>
        <v>11</v>
      </c>
      <c r="C188" s="50">
        <f t="shared" si="96"/>
        <v>56</v>
      </c>
      <c r="D188" s="50" t="str">
        <f t="shared" si="97"/>
        <v>1994_11_56</v>
      </c>
      <c r="E188" s="50" t="str">
        <f t="shared" si="100"/>
        <v>1_56_11</v>
      </c>
      <c r="F188" s="50">
        <f t="shared" si="101"/>
        <v>1</v>
      </c>
      <c r="G188" s="50">
        <f t="shared" si="102"/>
        <v>187</v>
      </c>
      <c r="H188" s="50">
        <f t="shared" si="103"/>
        <v>1187</v>
      </c>
      <c r="I188" s="57">
        <v>1994</v>
      </c>
      <c r="J188" s="57" t="s">
        <v>144</v>
      </c>
      <c r="K188" s="57" t="s">
        <v>189</v>
      </c>
      <c r="L188" s="57" t="str">
        <f t="shared" si="104"/>
        <v>1994_工業</v>
      </c>
      <c r="M188" s="57" t="str">
        <f t="shared" si="105"/>
        <v>1994_工業_セラミック技術</v>
      </c>
      <c r="N188" s="57">
        <f t="shared" si="98"/>
        <v>1187</v>
      </c>
      <c r="P188" s="57">
        <f t="shared" si="106"/>
        <v>187</v>
      </c>
      <c r="X188" s="59">
        <v>85</v>
      </c>
      <c r="Y188" s="56" t="str">
        <f t="shared" si="112"/>
        <v/>
      </c>
      <c r="Z188" s="57" t="str">
        <f t="shared" si="113"/>
        <v/>
      </c>
      <c r="AA188" s="57" t="str">
        <f t="shared" si="115"/>
        <v/>
      </c>
      <c r="AB188" s="57" t="str">
        <f t="shared" si="115"/>
        <v/>
      </c>
      <c r="AC188" s="57" t="str">
        <f t="shared" si="115"/>
        <v/>
      </c>
      <c r="AD188" s="57" t="str">
        <f t="shared" si="115"/>
        <v/>
      </c>
      <c r="AE188" s="57" t="str">
        <f t="shared" si="115"/>
        <v/>
      </c>
      <c r="AF188" s="57" t="str">
        <f t="shared" si="115"/>
        <v/>
      </c>
      <c r="AG188" s="57" t="str">
        <f t="shared" si="115"/>
        <v/>
      </c>
      <c r="AH188" s="57" t="str">
        <f t="shared" si="115"/>
        <v/>
      </c>
      <c r="AI188" s="57" t="str">
        <f t="shared" si="115"/>
        <v/>
      </c>
      <c r="AJ188" s="57" t="str">
        <f t="shared" si="115"/>
        <v/>
      </c>
      <c r="AK188" s="57" t="str">
        <f t="shared" si="115"/>
        <v/>
      </c>
      <c r="AL188" s="57" t="str">
        <f t="shared" si="115"/>
        <v/>
      </c>
      <c r="AM188" s="57" t="str">
        <f t="shared" si="115"/>
        <v/>
      </c>
      <c r="AN188" s="57" t="str">
        <f t="shared" si="115"/>
        <v/>
      </c>
      <c r="AO188" s="57" t="str">
        <f t="shared" si="115"/>
        <v/>
      </c>
      <c r="AP188" s="57" t="str">
        <f t="shared" si="115"/>
        <v/>
      </c>
      <c r="AQ188" s="57" t="str">
        <f t="shared" si="114"/>
        <v/>
      </c>
      <c r="AR188" s="57" t="str">
        <f t="shared" si="114"/>
        <v/>
      </c>
      <c r="AS188" s="57" t="str">
        <f t="shared" si="114"/>
        <v/>
      </c>
      <c r="AT188" s="57" t="str">
        <f t="shared" si="114"/>
        <v/>
      </c>
      <c r="AU188" s="57" t="str">
        <f t="shared" si="114"/>
        <v/>
      </c>
      <c r="AV188" s="57" t="str">
        <f t="shared" si="114"/>
        <v/>
      </c>
      <c r="AW188" s="57" t="str">
        <f t="shared" si="114"/>
        <v/>
      </c>
      <c r="AX188" s="57" t="str">
        <f t="shared" si="114"/>
        <v/>
      </c>
      <c r="AY188" s="57" t="str">
        <f t="shared" si="114"/>
        <v/>
      </c>
      <c r="AZ188" s="57" t="str">
        <f t="shared" si="116"/>
        <v/>
      </c>
    </row>
    <row r="189" spans="2:52" x14ac:dyDescent="0.15">
      <c r="B189" s="50">
        <f t="shared" si="95"/>
        <v>11</v>
      </c>
      <c r="C189" s="50">
        <f t="shared" si="96"/>
        <v>57</v>
      </c>
      <c r="D189" s="50" t="str">
        <f t="shared" si="97"/>
        <v>1994_11_57</v>
      </c>
      <c r="E189" s="50" t="str">
        <f t="shared" si="100"/>
        <v>1_57_11</v>
      </c>
      <c r="F189" s="50">
        <f t="shared" si="101"/>
        <v>1</v>
      </c>
      <c r="G189" s="50">
        <f t="shared" si="102"/>
        <v>188</v>
      </c>
      <c r="H189" s="50">
        <f t="shared" si="103"/>
        <v>1188</v>
      </c>
      <c r="I189" s="57">
        <v>1994</v>
      </c>
      <c r="J189" s="57" t="s">
        <v>144</v>
      </c>
      <c r="K189" s="57" t="s">
        <v>190</v>
      </c>
      <c r="L189" s="57" t="str">
        <f t="shared" si="104"/>
        <v>1994_工業</v>
      </c>
      <c r="M189" s="57" t="str">
        <f t="shared" si="105"/>
        <v>1994_工業_セラミック工業</v>
      </c>
      <c r="N189" s="57">
        <f t="shared" si="98"/>
        <v>1188</v>
      </c>
      <c r="P189" s="57">
        <f t="shared" si="106"/>
        <v>188</v>
      </c>
      <c r="X189" s="59">
        <v>86</v>
      </c>
      <c r="Y189" s="56" t="str">
        <f t="shared" si="112"/>
        <v/>
      </c>
      <c r="Z189" s="57" t="str">
        <f t="shared" si="113"/>
        <v/>
      </c>
      <c r="AA189" s="57" t="str">
        <f t="shared" si="115"/>
        <v/>
      </c>
      <c r="AB189" s="57" t="str">
        <f t="shared" si="115"/>
        <v/>
      </c>
      <c r="AC189" s="57" t="str">
        <f t="shared" si="115"/>
        <v/>
      </c>
      <c r="AD189" s="57" t="str">
        <f t="shared" si="115"/>
        <v/>
      </c>
      <c r="AE189" s="57" t="str">
        <f t="shared" si="115"/>
        <v/>
      </c>
      <c r="AF189" s="57" t="str">
        <f t="shared" si="115"/>
        <v/>
      </c>
      <c r="AG189" s="57" t="str">
        <f t="shared" si="115"/>
        <v/>
      </c>
      <c r="AH189" s="57" t="str">
        <f t="shared" si="115"/>
        <v/>
      </c>
      <c r="AI189" s="57" t="str">
        <f t="shared" si="115"/>
        <v/>
      </c>
      <c r="AJ189" s="57" t="str">
        <f t="shared" si="115"/>
        <v/>
      </c>
      <c r="AK189" s="57" t="str">
        <f t="shared" si="115"/>
        <v/>
      </c>
      <c r="AL189" s="57" t="str">
        <f t="shared" si="115"/>
        <v/>
      </c>
      <c r="AM189" s="57" t="str">
        <f t="shared" si="115"/>
        <v/>
      </c>
      <c r="AN189" s="57" t="str">
        <f t="shared" si="115"/>
        <v/>
      </c>
      <c r="AO189" s="57" t="str">
        <f t="shared" si="115"/>
        <v/>
      </c>
      <c r="AP189" s="57" t="str">
        <f t="shared" si="115"/>
        <v/>
      </c>
      <c r="AQ189" s="57" t="str">
        <f t="shared" si="114"/>
        <v/>
      </c>
      <c r="AR189" s="57" t="str">
        <f t="shared" si="114"/>
        <v/>
      </c>
      <c r="AS189" s="57" t="str">
        <f t="shared" si="114"/>
        <v/>
      </c>
      <c r="AT189" s="57" t="str">
        <f t="shared" si="114"/>
        <v/>
      </c>
      <c r="AU189" s="57" t="str">
        <f t="shared" si="114"/>
        <v/>
      </c>
      <c r="AV189" s="57" t="str">
        <f t="shared" si="114"/>
        <v/>
      </c>
      <c r="AW189" s="57" t="str">
        <f t="shared" si="114"/>
        <v/>
      </c>
      <c r="AX189" s="57" t="str">
        <f t="shared" si="114"/>
        <v/>
      </c>
      <c r="AY189" s="57" t="str">
        <f t="shared" si="114"/>
        <v/>
      </c>
      <c r="AZ189" s="57" t="str">
        <f t="shared" si="116"/>
        <v/>
      </c>
    </row>
    <row r="190" spans="2:52" x14ac:dyDescent="0.15">
      <c r="B190" s="50">
        <f t="shared" si="95"/>
        <v>11</v>
      </c>
      <c r="C190" s="50">
        <f t="shared" si="96"/>
        <v>58</v>
      </c>
      <c r="D190" s="50" t="str">
        <f t="shared" si="97"/>
        <v>1994_11_58</v>
      </c>
      <c r="E190" s="50" t="str">
        <f t="shared" si="100"/>
        <v>1_58_11</v>
      </c>
      <c r="F190" s="50">
        <f t="shared" si="101"/>
        <v>1</v>
      </c>
      <c r="G190" s="50">
        <f t="shared" si="102"/>
        <v>189</v>
      </c>
      <c r="H190" s="50">
        <f t="shared" si="103"/>
        <v>1189</v>
      </c>
      <c r="I190" s="57">
        <v>1994</v>
      </c>
      <c r="J190" s="57" t="s">
        <v>144</v>
      </c>
      <c r="K190" s="57" t="s">
        <v>191</v>
      </c>
      <c r="L190" s="57" t="str">
        <f t="shared" si="104"/>
        <v>1994_工業</v>
      </c>
      <c r="M190" s="57" t="str">
        <f t="shared" si="105"/>
        <v>1994_工業_繊維製品</v>
      </c>
      <c r="N190" s="57">
        <f t="shared" si="98"/>
        <v>1189</v>
      </c>
      <c r="P190" s="57">
        <f t="shared" si="106"/>
        <v>189</v>
      </c>
      <c r="X190" s="59">
        <v>87</v>
      </c>
      <c r="Y190" s="56" t="str">
        <f t="shared" si="112"/>
        <v/>
      </c>
      <c r="Z190" s="57" t="str">
        <f t="shared" si="113"/>
        <v/>
      </c>
      <c r="AA190" s="57" t="str">
        <f t="shared" si="115"/>
        <v/>
      </c>
      <c r="AB190" s="57" t="str">
        <f t="shared" si="115"/>
        <v/>
      </c>
      <c r="AC190" s="57" t="str">
        <f t="shared" si="115"/>
        <v/>
      </c>
      <c r="AD190" s="57" t="str">
        <f t="shared" si="115"/>
        <v/>
      </c>
      <c r="AE190" s="57" t="str">
        <f t="shared" si="115"/>
        <v/>
      </c>
      <c r="AF190" s="57" t="str">
        <f t="shared" si="115"/>
        <v/>
      </c>
      <c r="AG190" s="57" t="str">
        <f t="shared" si="115"/>
        <v/>
      </c>
      <c r="AH190" s="57" t="str">
        <f t="shared" si="115"/>
        <v/>
      </c>
      <c r="AI190" s="57" t="str">
        <f t="shared" si="115"/>
        <v/>
      </c>
      <c r="AJ190" s="57" t="str">
        <f t="shared" si="115"/>
        <v/>
      </c>
      <c r="AK190" s="57" t="str">
        <f t="shared" si="115"/>
        <v/>
      </c>
      <c r="AL190" s="57" t="str">
        <f t="shared" si="115"/>
        <v/>
      </c>
      <c r="AM190" s="57" t="str">
        <f t="shared" si="115"/>
        <v/>
      </c>
      <c r="AN190" s="57" t="str">
        <f t="shared" si="115"/>
        <v/>
      </c>
      <c r="AO190" s="57" t="str">
        <f t="shared" si="115"/>
        <v/>
      </c>
      <c r="AP190" s="57" t="str">
        <f t="shared" si="115"/>
        <v/>
      </c>
      <c r="AQ190" s="57" t="str">
        <f t="shared" si="114"/>
        <v/>
      </c>
      <c r="AR190" s="57" t="str">
        <f t="shared" si="114"/>
        <v/>
      </c>
      <c r="AS190" s="57" t="str">
        <f t="shared" si="114"/>
        <v/>
      </c>
      <c r="AT190" s="57" t="str">
        <f t="shared" si="114"/>
        <v/>
      </c>
      <c r="AU190" s="57" t="str">
        <f t="shared" si="114"/>
        <v/>
      </c>
      <c r="AV190" s="57" t="str">
        <f t="shared" si="114"/>
        <v/>
      </c>
      <c r="AW190" s="57" t="str">
        <f t="shared" si="114"/>
        <v/>
      </c>
      <c r="AX190" s="57" t="str">
        <f t="shared" si="114"/>
        <v/>
      </c>
      <c r="AY190" s="57" t="str">
        <f t="shared" si="114"/>
        <v/>
      </c>
      <c r="AZ190" s="57" t="str">
        <f t="shared" si="116"/>
        <v/>
      </c>
    </row>
    <row r="191" spans="2:52" x14ac:dyDescent="0.15">
      <c r="B191" s="50">
        <f t="shared" si="95"/>
        <v>11</v>
      </c>
      <c r="C191" s="50">
        <f t="shared" si="96"/>
        <v>59</v>
      </c>
      <c r="D191" s="50" t="str">
        <f t="shared" si="97"/>
        <v>1994_11_59</v>
      </c>
      <c r="E191" s="50" t="str">
        <f t="shared" si="100"/>
        <v>1_59_11</v>
      </c>
      <c r="F191" s="50">
        <f t="shared" si="101"/>
        <v>1</v>
      </c>
      <c r="G191" s="50">
        <f t="shared" si="102"/>
        <v>190</v>
      </c>
      <c r="H191" s="50">
        <f t="shared" si="103"/>
        <v>1190</v>
      </c>
      <c r="I191" s="57">
        <v>1994</v>
      </c>
      <c r="J191" s="57" t="s">
        <v>144</v>
      </c>
      <c r="K191" s="57" t="s">
        <v>514</v>
      </c>
      <c r="L191" s="57" t="str">
        <f t="shared" si="104"/>
        <v>1994_工業</v>
      </c>
      <c r="M191" s="57" t="str">
        <f t="shared" si="105"/>
        <v>1994_工業_繊維技術</v>
      </c>
      <c r="N191" s="57">
        <f t="shared" si="98"/>
        <v>1190</v>
      </c>
      <c r="P191" s="57">
        <f t="shared" si="106"/>
        <v>190</v>
      </c>
      <c r="X191" s="59">
        <v>88</v>
      </c>
      <c r="Y191" s="56" t="str">
        <f t="shared" si="112"/>
        <v/>
      </c>
      <c r="Z191" s="57" t="str">
        <f t="shared" si="113"/>
        <v/>
      </c>
      <c r="AA191" s="57" t="str">
        <f t="shared" si="115"/>
        <v/>
      </c>
      <c r="AB191" s="57" t="str">
        <f t="shared" si="115"/>
        <v/>
      </c>
      <c r="AC191" s="57" t="str">
        <f t="shared" si="115"/>
        <v/>
      </c>
      <c r="AD191" s="57" t="str">
        <f t="shared" si="115"/>
        <v/>
      </c>
      <c r="AE191" s="57" t="str">
        <f t="shared" si="115"/>
        <v/>
      </c>
      <c r="AF191" s="57" t="str">
        <f t="shared" si="115"/>
        <v/>
      </c>
      <c r="AG191" s="57" t="str">
        <f t="shared" si="115"/>
        <v/>
      </c>
      <c r="AH191" s="57" t="str">
        <f t="shared" si="115"/>
        <v/>
      </c>
      <c r="AI191" s="57" t="str">
        <f t="shared" si="115"/>
        <v/>
      </c>
      <c r="AJ191" s="57" t="str">
        <f t="shared" si="115"/>
        <v/>
      </c>
      <c r="AK191" s="57" t="str">
        <f t="shared" si="115"/>
        <v/>
      </c>
      <c r="AL191" s="57" t="str">
        <f t="shared" si="115"/>
        <v/>
      </c>
      <c r="AM191" s="57" t="str">
        <f t="shared" si="115"/>
        <v/>
      </c>
      <c r="AN191" s="57" t="str">
        <f t="shared" si="115"/>
        <v/>
      </c>
      <c r="AO191" s="57" t="str">
        <f t="shared" si="115"/>
        <v/>
      </c>
      <c r="AP191" s="57" t="str">
        <f t="shared" si="115"/>
        <v/>
      </c>
      <c r="AQ191" s="57" t="str">
        <f t="shared" si="114"/>
        <v/>
      </c>
      <c r="AR191" s="57" t="str">
        <f t="shared" si="114"/>
        <v/>
      </c>
      <c r="AS191" s="57" t="str">
        <f t="shared" si="114"/>
        <v/>
      </c>
      <c r="AT191" s="57" t="str">
        <f t="shared" si="114"/>
        <v/>
      </c>
      <c r="AU191" s="57" t="str">
        <f t="shared" si="114"/>
        <v/>
      </c>
      <c r="AV191" s="57" t="str">
        <f t="shared" si="114"/>
        <v/>
      </c>
      <c r="AW191" s="57" t="str">
        <f t="shared" si="114"/>
        <v/>
      </c>
      <c r="AX191" s="57" t="str">
        <f t="shared" si="114"/>
        <v/>
      </c>
      <c r="AY191" s="57" t="str">
        <f t="shared" si="114"/>
        <v/>
      </c>
      <c r="AZ191" s="57" t="str">
        <f t="shared" si="116"/>
        <v/>
      </c>
    </row>
    <row r="192" spans="2:52" x14ac:dyDescent="0.15">
      <c r="B192" s="50">
        <f t="shared" si="95"/>
        <v>11</v>
      </c>
      <c r="C192" s="50">
        <f t="shared" si="96"/>
        <v>60</v>
      </c>
      <c r="D192" s="50" t="str">
        <f t="shared" si="97"/>
        <v>1994_11_60</v>
      </c>
      <c r="E192" s="50" t="str">
        <f t="shared" si="100"/>
        <v>1_60_11</v>
      </c>
      <c r="F192" s="50">
        <f t="shared" si="101"/>
        <v>1</v>
      </c>
      <c r="G192" s="50">
        <f t="shared" si="102"/>
        <v>191</v>
      </c>
      <c r="H192" s="50">
        <f t="shared" si="103"/>
        <v>1191</v>
      </c>
      <c r="I192" s="57">
        <v>1994</v>
      </c>
      <c r="J192" s="57" t="s">
        <v>144</v>
      </c>
      <c r="K192" s="57" t="s">
        <v>515</v>
      </c>
      <c r="L192" s="57" t="str">
        <f t="shared" si="104"/>
        <v>1994_工業</v>
      </c>
      <c r="M192" s="57" t="str">
        <f t="shared" si="105"/>
        <v>1994_工業_染色デザイン</v>
      </c>
      <c r="N192" s="57">
        <f t="shared" si="98"/>
        <v>1191</v>
      </c>
      <c r="P192" s="57">
        <f t="shared" si="106"/>
        <v>191</v>
      </c>
      <c r="X192" s="59">
        <v>89</v>
      </c>
      <c r="Y192" s="56" t="str">
        <f t="shared" si="112"/>
        <v/>
      </c>
      <c r="Z192" s="57" t="str">
        <f t="shared" si="113"/>
        <v/>
      </c>
      <c r="AA192" s="57" t="str">
        <f t="shared" si="115"/>
        <v/>
      </c>
      <c r="AB192" s="57" t="str">
        <f t="shared" si="115"/>
        <v/>
      </c>
      <c r="AC192" s="57" t="str">
        <f t="shared" si="115"/>
        <v/>
      </c>
      <c r="AD192" s="57" t="str">
        <f t="shared" si="115"/>
        <v/>
      </c>
      <c r="AE192" s="57" t="str">
        <f t="shared" si="115"/>
        <v/>
      </c>
      <c r="AF192" s="57" t="str">
        <f t="shared" si="115"/>
        <v/>
      </c>
      <c r="AG192" s="57" t="str">
        <f t="shared" si="115"/>
        <v/>
      </c>
      <c r="AH192" s="57" t="str">
        <f t="shared" si="115"/>
        <v/>
      </c>
      <c r="AI192" s="57" t="str">
        <f t="shared" si="115"/>
        <v/>
      </c>
      <c r="AJ192" s="57" t="str">
        <f t="shared" si="115"/>
        <v/>
      </c>
      <c r="AK192" s="57" t="str">
        <f t="shared" si="115"/>
        <v/>
      </c>
      <c r="AL192" s="57" t="str">
        <f t="shared" si="115"/>
        <v/>
      </c>
      <c r="AM192" s="57" t="str">
        <f t="shared" si="115"/>
        <v/>
      </c>
      <c r="AN192" s="57" t="str">
        <f t="shared" si="115"/>
        <v/>
      </c>
      <c r="AO192" s="57" t="str">
        <f t="shared" si="115"/>
        <v/>
      </c>
      <c r="AP192" s="57" t="str">
        <f t="shared" si="115"/>
        <v/>
      </c>
      <c r="AQ192" s="57" t="str">
        <f t="shared" si="114"/>
        <v/>
      </c>
      <c r="AR192" s="57" t="str">
        <f t="shared" si="114"/>
        <v/>
      </c>
      <c r="AS192" s="57" t="str">
        <f t="shared" si="114"/>
        <v/>
      </c>
      <c r="AT192" s="57" t="str">
        <f t="shared" si="114"/>
        <v/>
      </c>
      <c r="AU192" s="57" t="str">
        <f t="shared" si="114"/>
        <v/>
      </c>
      <c r="AV192" s="57" t="str">
        <f t="shared" si="114"/>
        <v/>
      </c>
      <c r="AW192" s="57" t="str">
        <f t="shared" si="114"/>
        <v/>
      </c>
      <c r="AX192" s="57" t="str">
        <f t="shared" si="114"/>
        <v/>
      </c>
      <c r="AY192" s="57" t="str">
        <f t="shared" si="114"/>
        <v/>
      </c>
      <c r="AZ192" s="57" t="str">
        <f t="shared" si="116"/>
        <v/>
      </c>
    </row>
    <row r="193" spans="2:52" x14ac:dyDescent="0.15">
      <c r="B193" s="50">
        <f t="shared" si="95"/>
        <v>11</v>
      </c>
      <c r="C193" s="50">
        <f t="shared" si="96"/>
        <v>61</v>
      </c>
      <c r="D193" s="50" t="str">
        <f t="shared" si="97"/>
        <v>1994_11_61</v>
      </c>
      <c r="E193" s="50" t="str">
        <f t="shared" si="100"/>
        <v>1_61_11</v>
      </c>
      <c r="F193" s="50">
        <f t="shared" si="101"/>
        <v>1</v>
      </c>
      <c r="G193" s="50">
        <f t="shared" si="102"/>
        <v>192</v>
      </c>
      <c r="H193" s="50">
        <f t="shared" si="103"/>
        <v>1192</v>
      </c>
      <c r="I193" s="57">
        <v>1994</v>
      </c>
      <c r="J193" s="57" t="s">
        <v>144</v>
      </c>
      <c r="K193" s="57" t="s">
        <v>516</v>
      </c>
      <c r="L193" s="57" t="str">
        <f t="shared" si="104"/>
        <v>1994_工業</v>
      </c>
      <c r="M193" s="57" t="str">
        <f t="shared" si="105"/>
        <v>1994_工業_染色技術</v>
      </c>
      <c r="N193" s="57">
        <f t="shared" si="98"/>
        <v>1192</v>
      </c>
      <c r="P193" s="57">
        <f t="shared" si="106"/>
        <v>192</v>
      </c>
      <c r="X193" s="59">
        <v>90</v>
      </c>
      <c r="Y193" s="56" t="str">
        <f t="shared" si="112"/>
        <v/>
      </c>
      <c r="Z193" s="57" t="str">
        <f t="shared" si="113"/>
        <v/>
      </c>
      <c r="AA193" s="57" t="str">
        <f t="shared" si="115"/>
        <v/>
      </c>
      <c r="AB193" s="57" t="str">
        <f t="shared" si="115"/>
        <v/>
      </c>
      <c r="AC193" s="57" t="str">
        <f t="shared" si="115"/>
        <v/>
      </c>
      <c r="AD193" s="57" t="str">
        <f t="shared" si="115"/>
        <v/>
      </c>
      <c r="AE193" s="57" t="str">
        <f t="shared" si="115"/>
        <v/>
      </c>
      <c r="AF193" s="57" t="str">
        <f t="shared" si="115"/>
        <v/>
      </c>
      <c r="AG193" s="57" t="str">
        <f t="shared" si="115"/>
        <v/>
      </c>
      <c r="AH193" s="57" t="str">
        <f t="shared" si="115"/>
        <v/>
      </c>
      <c r="AI193" s="57" t="str">
        <f t="shared" si="115"/>
        <v/>
      </c>
      <c r="AJ193" s="57" t="str">
        <f t="shared" si="115"/>
        <v/>
      </c>
      <c r="AK193" s="57" t="str">
        <f t="shared" si="115"/>
        <v/>
      </c>
      <c r="AL193" s="57" t="str">
        <f t="shared" si="115"/>
        <v/>
      </c>
      <c r="AM193" s="57" t="str">
        <f t="shared" si="115"/>
        <v/>
      </c>
      <c r="AN193" s="57" t="str">
        <f t="shared" si="115"/>
        <v/>
      </c>
      <c r="AO193" s="57" t="str">
        <f t="shared" si="115"/>
        <v/>
      </c>
      <c r="AP193" s="57" t="str">
        <f t="shared" si="115"/>
        <v/>
      </c>
      <c r="AQ193" s="57" t="str">
        <f t="shared" si="114"/>
        <v/>
      </c>
      <c r="AR193" s="57" t="str">
        <f t="shared" si="114"/>
        <v/>
      </c>
      <c r="AS193" s="57" t="str">
        <f t="shared" si="114"/>
        <v/>
      </c>
      <c r="AT193" s="57" t="str">
        <f t="shared" si="114"/>
        <v/>
      </c>
      <c r="AU193" s="57" t="str">
        <f t="shared" si="114"/>
        <v/>
      </c>
      <c r="AV193" s="57" t="str">
        <f t="shared" si="114"/>
        <v/>
      </c>
      <c r="AW193" s="57" t="str">
        <f t="shared" si="114"/>
        <v/>
      </c>
      <c r="AX193" s="57" t="str">
        <f t="shared" si="114"/>
        <v/>
      </c>
      <c r="AY193" s="57" t="str">
        <f t="shared" si="114"/>
        <v/>
      </c>
      <c r="AZ193" s="57" t="str">
        <f t="shared" si="116"/>
        <v/>
      </c>
    </row>
    <row r="194" spans="2:52" x14ac:dyDescent="0.15">
      <c r="B194" s="50">
        <f t="shared" ref="B194:B257" si="117">IF($I194="","",IF($I193&lt;&gt;$I194,1,IF($J193&lt;&gt;$J194,B193+1,B193)))</f>
        <v>11</v>
      </c>
      <c r="C194" s="50">
        <f t="shared" ref="C194:C257" si="118">IF($I194="","",IF($J193&lt;&gt;$J194,1,C193+1))</f>
        <v>62</v>
      </c>
      <c r="D194" s="50" t="str">
        <f t="shared" ref="D194:D257" si="119">IF($I194="","",$I194&amp;"_"&amp;$B194&amp;"_"&amp;$C194)</f>
        <v>1994_11_62</v>
      </c>
      <c r="E194" s="50" t="str">
        <f t="shared" si="100"/>
        <v>1_62_11</v>
      </c>
      <c r="F194" s="50">
        <f t="shared" si="101"/>
        <v>1</v>
      </c>
      <c r="G194" s="50">
        <f t="shared" si="102"/>
        <v>193</v>
      </c>
      <c r="H194" s="50">
        <f t="shared" si="103"/>
        <v>1193</v>
      </c>
      <c r="I194" s="57">
        <v>1994</v>
      </c>
      <c r="J194" s="57" t="s">
        <v>144</v>
      </c>
      <c r="K194" s="57" t="s">
        <v>194</v>
      </c>
      <c r="L194" s="57" t="str">
        <f t="shared" si="104"/>
        <v>1994_工業</v>
      </c>
      <c r="M194" s="57" t="str">
        <f t="shared" si="105"/>
        <v>1994_工業_インテリア計画</v>
      </c>
      <c r="N194" s="57">
        <f t="shared" ref="N194:N257" si="120">H194</f>
        <v>1193</v>
      </c>
      <c r="P194" s="57">
        <f t="shared" si="106"/>
        <v>193</v>
      </c>
    </row>
    <row r="195" spans="2:52" x14ac:dyDescent="0.15">
      <c r="B195" s="50">
        <f t="shared" si="117"/>
        <v>11</v>
      </c>
      <c r="C195" s="50">
        <f t="shared" si="118"/>
        <v>63</v>
      </c>
      <c r="D195" s="50" t="str">
        <f t="shared" si="119"/>
        <v>1994_11_63</v>
      </c>
      <c r="E195" s="50" t="str">
        <f t="shared" ref="E195:E258" si="121">IF($I195="","",$F195&amp;"_"&amp;$C195&amp;"_"&amp;$B195)</f>
        <v>1_63_11</v>
      </c>
      <c r="F195" s="50">
        <f t="shared" ref="F195:F258" si="122">IF($I195="","",IF($I194&lt;&gt;$I195,F194+1,F194))</f>
        <v>1</v>
      </c>
      <c r="G195" s="50">
        <f t="shared" ref="G195:G258" si="123">IF($I195="","",IF($I194&lt;&gt;$I195,1,G194+1))</f>
        <v>194</v>
      </c>
      <c r="H195" s="50">
        <f t="shared" ref="H195:H258" si="124">IF($I195="","",1000*F195+G195)</f>
        <v>1194</v>
      </c>
      <c r="I195" s="57">
        <v>1994</v>
      </c>
      <c r="J195" s="57" t="s">
        <v>144</v>
      </c>
      <c r="K195" s="57" t="s">
        <v>195</v>
      </c>
      <c r="L195" s="57" t="str">
        <f t="shared" ref="L195:L258" si="125">$I195&amp;"_"&amp;$J195</f>
        <v>1994_工業</v>
      </c>
      <c r="M195" s="57" t="str">
        <f t="shared" ref="M195:M258" si="126">$I195&amp;"_"&amp;$J195&amp;"_"&amp;$K195</f>
        <v>1994_工業_インテリア装備</v>
      </c>
      <c r="N195" s="57">
        <f t="shared" si="120"/>
        <v>1194</v>
      </c>
      <c r="P195" s="57">
        <f t="shared" ref="P195:P258" si="127">IF(COUNTIF(K195,"*"&amp;$X$1&amp;"*"),P194+1,P194)</f>
        <v>194</v>
      </c>
    </row>
    <row r="196" spans="2:52" x14ac:dyDescent="0.15">
      <c r="B196" s="50">
        <f t="shared" si="117"/>
        <v>11</v>
      </c>
      <c r="C196" s="50">
        <f t="shared" si="118"/>
        <v>64</v>
      </c>
      <c r="D196" s="50" t="str">
        <f t="shared" si="119"/>
        <v>1994_11_64</v>
      </c>
      <c r="E196" s="50" t="str">
        <f t="shared" si="121"/>
        <v>1_64_11</v>
      </c>
      <c r="F196" s="50">
        <f t="shared" si="122"/>
        <v>1</v>
      </c>
      <c r="G196" s="50">
        <f t="shared" si="123"/>
        <v>195</v>
      </c>
      <c r="H196" s="50">
        <f t="shared" si="124"/>
        <v>1195</v>
      </c>
      <c r="I196" s="57">
        <v>1994</v>
      </c>
      <c r="J196" s="57" t="s">
        <v>144</v>
      </c>
      <c r="K196" s="57" t="s">
        <v>196</v>
      </c>
      <c r="L196" s="57" t="str">
        <f t="shared" si="125"/>
        <v>1994_工業</v>
      </c>
      <c r="M196" s="57" t="str">
        <f t="shared" si="126"/>
        <v>1994_工業_インテリアエレメント生産</v>
      </c>
      <c r="N196" s="57">
        <f t="shared" si="120"/>
        <v>1195</v>
      </c>
      <c r="P196" s="57">
        <f t="shared" si="127"/>
        <v>195</v>
      </c>
    </row>
    <row r="197" spans="2:52" x14ac:dyDescent="0.15">
      <c r="B197" s="50">
        <f t="shared" si="117"/>
        <v>11</v>
      </c>
      <c r="C197" s="50">
        <f t="shared" si="118"/>
        <v>65</v>
      </c>
      <c r="D197" s="50" t="str">
        <f t="shared" si="119"/>
        <v>1994_11_65</v>
      </c>
      <c r="E197" s="50" t="str">
        <f t="shared" si="121"/>
        <v>1_65_11</v>
      </c>
      <c r="F197" s="50">
        <f t="shared" si="122"/>
        <v>1</v>
      </c>
      <c r="G197" s="50">
        <f t="shared" si="123"/>
        <v>196</v>
      </c>
      <c r="H197" s="50">
        <f t="shared" si="124"/>
        <v>1196</v>
      </c>
      <c r="I197" s="57">
        <v>1994</v>
      </c>
      <c r="J197" s="57" t="s">
        <v>144</v>
      </c>
      <c r="K197" s="57" t="s">
        <v>517</v>
      </c>
      <c r="L197" s="57" t="str">
        <f t="shared" si="125"/>
        <v>1994_工業</v>
      </c>
      <c r="M197" s="57" t="str">
        <f t="shared" si="126"/>
        <v>1994_工業_木材工芸</v>
      </c>
      <c r="N197" s="57">
        <f t="shared" si="120"/>
        <v>1196</v>
      </c>
      <c r="P197" s="57">
        <f t="shared" si="127"/>
        <v>196</v>
      </c>
    </row>
    <row r="198" spans="2:52" x14ac:dyDescent="0.15">
      <c r="B198" s="50">
        <f t="shared" si="117"/>
        <v>11</v>
      </c>
      <c r="C198" s="50">
        <f t="shared" si="118"/>
        <v>66</v>
      </c>
      <c r="D198" s="50" t="str">
        <f t="shared" si="119"/>
        <v>1994_11_66</v>
      </c>
      <c r="E198" s="50" t="str">
        <f t="shared" si="121"/>
        <v>1_66_11</v>
      </c>
      <c r="F198" s="50">
        <f t="shared" si="122"/>
        <v>1</v>
      </c>
      <c r="G198" s="50">
        <f t="shared" si="123"/>
        <v>197</v>
      </c>
      <c r="H198" s="50">
        <f t="shared" si="124"/>
        <v>1197</v>
      </c>
      <c r="I198" s="57">
        <v>1994</v>
      </c>
      <c r="J198" s="57" t="s">
        <v>144</v>
      </c>
      <c r="K198" s="57" t="s">
        <v>199</v>
      </c>
      <c r="L198" s="57" t="str">
        <f t="shared" si="125"/>
        <v>1994_工業</v>
      </c>
      <c r="M198" s="57" t="str">
        <f t="shared" si="126"/>
        <v>1994_工業_デザイン史</v>
      </c>
      <c r="N198" s="57">
        <f t="shared" si="120"/>
        <v>1197</v>
      </c>
      <c r="P198" s="57">
        <f t="shared" si="127"/>
        <v>197</v>
      </c>
    </row>
    <row r="199" spans="2:52" x14ac:dyDescent="0.15">
      <c r="B199" s="50">
        <f t="shared" si="117"/>
        <v>11</v>
      </c>
      <c r="C199" s="50">
        <f t="shared" si="118"/>
        <v>67</v>
      </c>
      <c r="D199" s="50" t="str">
        <f t="shared" si="119"/>
        <v>1994_11_67</v>
      </c>
      <c r="E199" s="50" t="str">
        <f t="shared" si="121"/>
        <v>1_67_11</v>
      </c>
      <c r="F199" s="50">
        <f t="shared" si="122"/>
        <v>1</v>
      </c>
      <c r="G199" s="50">
        <f t="shared" si="123"/>
        <v>198</v>
      </c>
      <c r="H199" s="50">
        <f t="shared" si="124"/>
        <v>1198</v>
      </c>
      <c r="I199" s="57">
        <v>1994</v>
      </c>
      <c r="J199" s="57" t="s">
        <v>144</v>
      </c>
      <c r="K199" s="57" t="s">
        <v>396</v>
      </c>
      <c r="L199" s="57" t="str">
        <f t="shared" si="125"/>
        <v>1994_工業</v>
      </c>
      <c r="M199" s="57" t="str">
        <f t="shared" si="126"/>
        <v>1994_工業_デザイン技術</v>
      </c>
      <c r="N199" s="57">
        <f t="shared" si="120"/>
        <v>1198</v>
      </c>
      <c r="P199" s="57">
        <f t="shared" si="127"/>
        <v>198</v>
      </c>
    </row>
    <row r="200" spans="2:52" x14ac:dyDescent="0.15">
      <c r="B200" s="50">
        <f t="shared" si="117"/>
        <v>11</v>
      </c>
      <c r="C200" s="50">
        <f t="shared" si="118"/>
        <v>68</v>
      </c>
      <c r="D200" s="50" t="str">
        <f t="shared" si="119"/>
        <v>1994_11_68</v>
      </c>
      <c r="E200" s="50" t="str">
        <f t="shared" si="121"/>
        <v>1_68_11</v>
      </c>
      <c r="F200" s="50">
        <f t="shared" si="122"/>
        <v>1</v>
      </c>
      <c r="G200" s="50">
        <f t="shared" si="123"/>
        <v>199</v>
      </c>
      <c r="H200" s="50">
        <f t="shared" si="124"/>
        <v>1199</v>
      </c>
      <c r="I200" s="57">
        <v>1994</v>
      </c>
      <c r="J200" s="57" t="s">
        <v>144</v>
      </c>
      <c r="K200" s="57" t="s">
        <v>198</v>
      </c>
      <c r="L200" s="57" t="str">
        <f t="shared" si="125"/>
        <v>1994_工業</v>
      </c>
      <c r="M200" s="57" t="str">
        <f t="shared" si="126"/>
        <v>1994_工業_デザイン材料</v>
      </c>
      <c r="N200" s="57">
        <f t="shared" si="120"/>
        <v>1199</v>
      </c>
      <c r="P200" s="57">
        <f t="shared" si="127"/>
        <v>199</v>
      </c>
    </row>
    <row r="201" spans="2:52" x14ac:dyDescent="0.15">
      <c r="B201" s="50">
        <f t="shared" si="117"/>
        <v>11</v>
      </c>
      <c r="C201" s="50">
        <f t="shared" si="118"/>
        <v>69</v>
      </c>
      <c r="D201" s="50" t="str">
        <f t="shared" si="119"/>
        <v>1994_11_69</v>
      </c>
      <c r="E201" s="50" t="str">
        <f t="shared" si="121"/>
        <v>1_69_11</v>
      </c>
      <c r="F201" s="50">
        <f t="shared" si="122"/>
        <v>1</v>
      </c>
      <c r="G201" s="50">
        <f t="shared" si="123"/>
        <v>200</v>
      </c>
      <c r="H201" s="50">
        <f t="shared" si="124"/>
        <v>1200</v>
      </c>
      <c r="I201" s="57">
        <v>1994</v>
      </c>
      <c r="J201" s="57" t="s">
        <v>144</v>
      </c>
      <c r="K201" s="57" t="s">
        <v>518</v>
      </c>
      <c r="L201" s="57" t="str">
        <f t="shared" si="125"/>
        <v>1994_工業</v>
      </c>
      <c r="M201" s="57" t="str">
        <f t="shared" si="126"/>
        <v>1994_工業_電子基礎</v>
      </c>
      <c r="N201" s="57">
        <f t="shared" si="120"/>
        <v>1200</v>
      </c>
      <c r="P201" s="57">
        <f t="shared" si="127"/>
        <v>200</v>
      </c>
      <c r="V201" s="59">
        <v>3</v>
      </c>
      <c r="W201" s="59">
        <f>IFERROR(VLOOKUP(V201,$Q:$R,2,0),"")</f>
        <v>2013</v>
      </c>
      <c r="Y201" s="60"/>
      <c r="Z201" s="60">
        <f>IF(W201="","",0)</f>
        <v>0</v>
      </c>
      <c r="AA201" s="60">
        <f t="shared" ref="AA201:AZ201" si="128">IF(Z201="","",IF(Z201+1&lt;=$W203-3-100*($V201-1),Z201+1,""))</f>
        <v>1</v>
      </c>
      <c r="AB201" s="60">
        <f t="shared" si="128"/>
        <v>2</v>
      </c>
      <c r="AC201" s="60">
        <f t="shared" si="128"/>
        <v>3</v>
      </c>
      <c r="AD201" s="60">
        <f t="shared" si="128"/>
        <v>4</v>
      </c>
      <c r="AE201" s="60">
        <f t="shared" si="128"/>
        <v>5</v>
      </c>
      <c r="AF201" s="60">
        <f t="shared" si="128"/>
        <v>6</v>
      </c>
      <c r="AG201" s="60">
        <f t="shared" si="128"/>
        <v>7</v>
      </c>
      <c r="AH201" s="60">
        <f t="shared" si="128"/>
        <v>8</v>
      </c>
      <c r="AI201" s="60">
        <f t="shared" si="128"/>
        <v>9</v>
      </c>
      <c r="AJ201" s="60">
        <f t="shared" si="128"/>
        <v>10</v>
      </c>
      <c r="AK201" s="60">
        <f t="shared" si="128"/>
        <v>11</v>
      </c>
      <c r="AL201" s="60">
        <f t="shared" si="128"/>
        <v>12</v>
      </c>
      <c r="AM201" s="60">
        <f t="shared" si="128"/>
        <v>13</v>
      </c>
      <c r="AN201" s="60">
        <f t="shared" si="128"/>
        <v>14</v>
      </c>
      <c r="AO201" s="60">
        <f t="shared" si="128"/>
        <v>15</v>
      </c>
      <c r="AP201" s="60">
        <f t="shared" si="128"/>
        <v>16</v>
      </c>
      <c r="AQ201" s="60">
        <f t="shared" si="128"/>
        <v>17</v>
      </c>
      <c r="AR201" s="60">
        <f t="shared" si="128"/>
        <v>18</v>
      </c>
      <c r="AS201" s="60">
        <f t="shared" si="128"/>
        <v>19</v>
      </c>
      <c r="AT201" s="60">
        <f t="shared" si="128"/>
        <v>20</v>
      </c>
      <c r="AU201" s="60">
        <f t="shared" si="128"/>
        <v>21</v>
      </c>
      <c r="AV201" s="60">
        <f t="shared" si="128"/>
        <v>22</v>
      </c>
      <c r="AW201" s="60">
        <f t="shared" si="128"/>
        <v>23</v>
      </c>
      <c r="AX201" s="60">
        <f t="shared" si="128"/>
        <v>24</v>
      </c>
      <c r="AY201" s="60">
        <f t="shared" si="128"/>
        <v>25</v>
      </c>
      <c r="AZ201" s="60" t="str">
        <f t="shared" si="128"/>
        <v/>
      </c>
    </row>
    <row r="202" spans="2:52" x14ac:dyDescent="0.15">
      <c r="B202" s="50">
        <f t="shared" si="117"/>
        <v>11</v>
      </c>
      <c r="C202" s="50">
        <f t="shared" si="118"/>
        <v>70</v>
      </c>
      <c r="D202" s="50" t="str">
        <f t="shared" si="119"/>
        <v>1994_11_70</v>
      </c>
      <c r="E202" s="50" t="str">
        <f t="shared" si="121"/>
        <v>1_70_11</v>
      </c>
      <c r="F202" s="50">
        <f t="shared" si="122"/>
        <v>1</v>
      </c>
      <c r="G202" s="50">
        <f t="shared" si="123"/>
        <v>201</v>
      </c>
      <c r="H202" s="50">
        <f t="shared" si="124"/>
        <v>1201</v>
      </c>
      <c r="I202" s="57">
        <v>1994</v>
      </c>
      <c r="J202" s="57" t="s">
        <v>144</v>
      </c>
      <c r="K202" s="57" t="s">
        <v>150</v>
      </c>
      <c r="L202" s="57" t="str">
        <f t="shared" si="125"/>
        <v>1994_工業</v>
      </c>
      <c r="M202" s="57" t="str">
        <f t="shared" si="126"/>
        <v>1994_工業_工業管理技術</v>
      </c>
      <c r="N202" s="57">
        <f t="shared" si="120"/>
        <v>1201</v>
      </c>
      <c r="P202" s="57">
        <f t="shared" si="127"/>
        <v>201</v>
      </c>
      <c r="W202" s="56">
        <f>100*(V201-1)+4</f>
        <v>204</v>
      </c>
      <c r="Y202" s="61"/>
      <c r="Z202" s="57" t="str">
        <f>IF(Z201="","","tb"&amp;$W201&amp;"_教科")</f>
        <v>tb2013_教科</v>
      </c>
      <c r="AA202" s="57" t="str">
        <f>IF(AA201="","","tb"&amp;$W201&amp;"_"&amp;VLOOKUP(AA201,$X204:$Z293,3,0))</f>
        <v>tb2013_国語</v>
      </c>
      <c r="AB202" s="57" t="str">
        <f>IF(AB201="","","tb"&amp;$W201&amp;"_"&amp;VLOOKUP(AB201,$X204:$Z293,3,0))</f>
        <v>tb2013_地理歴史</v>
      </c>
      <c r="AC202" s="57" t="str">
        <f t="shared" ref="AC202" si="129">IF(AC201="","","tb"&amp;$W201&amp;"_"&amp;VLOOKUP(AC201,$X204:$Z293,3,0))</f>
        <v>tb2013_公民</v>
      </c>
      <c r="AD202" s="57" t="str">
        <f t="shared" ref="AD202" si="130">IF(AD201="","","tb"&amp;$W201&amp;"_"&amp;VLOOKUP(AD201,$X204:$Z293,3,0))</f>
        <v>tb2013_数学</v>
      </c>
      <c r="AE202" s="57" t="str">
        <f t="shared" ref="AE202" si="131">IF(AE201="","","tb"&amp;$W201&amp;"_"&amp;VLOOKUP(AE201,$X204:$Z293,3,0))</f>
        <v>tb2013_理科</v>
      </c>
      <c r="AF202" s="57" t="str">
        <f t="shared" ref="AF202" si="132">IF(AF201="","","tb"&amp;$W201&amp;"_"&amp;VLOOKUP(AF201,$X204:$Z293,3,0))</f>
        <v>tb2013_保健体育</v>
      </c>
      <c r="AG202" s="57" t="str">
        <f t="shared" ref="AG202" si="133">IF(AG201="","","tb"&amp;$W201&amp;"_"&amp;VLOOKUP(AG201,$X204:$Z293,3,0))</f>
        <v>tb2013_芸術</v>
      </c>
      <c r="AH202" s="57" t="str">
        <f t="shared" ref="AH202" si="134">IF(AH201="","","tb"&amp;$W201&amp;"_"&amp;VLOOKUP(AH201,$X204:$Z293,3,0))</f>
        <v>tb2013_外国語</v>
      </c>
      <c r="AI202" s="57" t="str">
        <f t="shared" ref="AI202" si="135">IF(AI201="","","tb"&amp;$W201&amp;"_"&amp;VLOOKUP(AI201,$X204:$Z293,3,0))</f>
        <v>tb2013_家庭</v>
      </c>
      <c r="AJ202" s="57" t="str">
        <f t="shared" ref="AJ202" si="136">IF(AJ201="","","tb"&amp;$W201&amp;"_"&amp;VLOOKUP(AJ201,$X204:$Z293,3,0))</f>
        <v>tb2013_情報</v>
      </c>
      <c r="AK202" s="57" t="str">
        <f t="shared" ref="AK202" si="137">IF(AK201="","","tb"&amp;$W201&amp;"_"&amp;VLOOKUP(AK201,$X204:$Z293,3,0))</f>
        <v>tb2013_教科なし</v>
      </c>
      <c r="AL202" s="57" t="str">
        <f t="shared" ref="AL202" si="138">IF(AL201="","","tb"&amp;$W201&amp;"_"&amp;VLOOKUP(AL201,$X204:$Z293,3,0))</f>
        <v>tb2013_学校設定教科</v>
      </c>
      <c r="AM202" s="57" t="str">
        <f t="shared" ref="AM202" si="139">IF(AM201="","","tb"&amp;$W201&amp;"_"&amp;VLOOKUP(AM201,$X204:$Z293,3,0))</f>
        <v>tb2013_農業</v>
      </c>
      <c r="AN202" s="57" t="str">
        <f t="shared" ref="AN202" si="140">IF(AN201="","","tb"&amp;$W201&amp;"_"&amp;VLOOKUP(AN201,$X204:$Z293,3,0))</f>
        <v>tb2013_工業</v>
      </c>
      <c r="AO202" s="57" t="str">
        <f t="shared" ref="AO202" si="141">IF(AO201="","","tb"&amp;$W201&amp;"_"&amp;VLOOKUP(AO201,$X204:$Z293,3,0))</f>
        <v>tb2013_商業</v>
      </c>
      <c r="AP202" s="57" t="str">
        <f t="shared" ref="AP202" si="142">IF(AP201="","","tb"&amp;$W201&amp;"_"&amp;VLOOKUP(AP201,$X204:$Z293,3,0))</f>
        <v>tb2013_水産</v>
      </c>
      <c r="AQ202" s="57" t="str">
        <f t="shared" ref="AQ202" si="143">IF(AQ201="","","tb"&amp;$W201&amp;"_"&amp;VLOOKUP(AQ201,$X204:$Z293,3,0))</f>
        <v>tb2013_専・家庭</v>
      </c>
      <c r="AR202" s="57" t="str">
        <f t="shared" ref="AR202" si="144">IF(AR201="","","tb"&amp;$W201&amp;"_"&amp;VLOOKUP(AR201,$X204:$Z293,3,0))</f>
        <v>tb2013_看護</v>
      </c>
      <c r="AS202" s="57" t="str">
        <f t="shared" ref="AS202" si="145">IF(AS201="","","tb"&amp;$W201&amp;"_"&amp;VLOOKUP(AS201,$X204:$Z293,3,0))</f>
        <v>tb2013_専・情報</v>
      </c>
      <c r="AT202" s="57" t="str">
        <f t="shared" ref="AT202" si="146">IF(AT201="","","tb"&amp;$W201&amp;"_"&amp;VLOOKUP(AT201,$X204:$Z293,3,0))</f>
        <v>tb2013_福祉</v>
      </c>
      <c r="AU202" s="57" t="str">
        <f t="shared" ref="AU202" si="147">IF(AU201="","","tb"&amp;$W201&amp;"_"&amp;VLOOKUP(AU201,$X204:$Z293,3,0))</f>
        <v>tb2013_理数</v>
      </c>
      <c r="AV202" s="57" t="str">
        <f t="shared" ref="AV202" si="148">IF(AV201="","","tb"&amp;$W201&amp;"_"&amp;VLOOKUP(AV201,$X204:$Z293,3,0))</f>
        <v>tb2013_体育</v>
      </c>
      <c r="AW202" s="57" t="str">
        <f t="shared" ref="AW202" si="149">IF(AW201="","","tb"&amp;$W201&amp;"_"&amp;VLOOKUP(AW201,$X204:$Z293,3,0))</f>
        <v>tb2013_音楽</v>
      </c>
      <c r="AX202" s="57" t="str">
        <f t="shared" ref="AX202" si="150">IF(AX201="","","tb"&amp;$W201&amp;"_"&amp;VLOOKUP(AX201,$X204:$Z293,3,0))</f>
        <v>tb2013_美術</v>
      </c>
      <c r="AY202" s="57" t="str">
        <f t="shared" ref="AY202" si="151">IF(AY201="","","tb"&amp;$W201&amp;"_"&amp;VLOOKUP(AY201,$X204:$Z293,3,0))</f>
        <v>tb2013_英語</v>
      </c>
      <c r="AZ202" s="57" t="str">
        <f t="shared" ref="AZ202" si="152">IF(AZ201="","","tb"&amp;$W201&amp;"_"&amp;VLOOKUP(AZ201,$X204:$Z293,3,0))</f>
        <v/>
      </c>
    </row>
    <row r="203" spans="2:52" x14ac:dyDescent="0.15">
      <c r="B203" s="50">
        <f t="shared" si="117"/>
        <v>11</v>
      </c>
      <c r="C203" s="50">
        <f t="shared" si="118"/>
        <v>71</v>
      </c>
      <c r="D203" s="50" t="str">
        <f t="shared" si="119"/>
        <v>1994_11_71</v>
      </c>
      <c r="E203" s="50" t="str">
        <f t="shared" si="121"/>
        <v>1_71_11</v>
      </c>
      <c r="F203" s="50">
        <f t="shared" si="122"/>
        <v>1</v>
      </c>
      <c r="G203" s="50">
        <f t="shared" si="123"/>
        <v>202</v>
      </c>
      <c r="H203" s="50">
        <f t="shared" si="124"/>
        <v>1202</v>
      </c>
      <c r="I203" s="57">
        <v>1994</v>
      </c>
      <c r="J203" s="57" t="s">
        <v>144</v>
      </c>
      <c r="K203" s="57" t="s">
        <v>519</v>
      </c>
      <c r="L203" s="57" t="str">
        <f t="shared" si="125"/>
        <v>1994_工業</v>
      </c>
      <c r="M203" s="57" t="str">
        <f t="shared" si="126"/>
        <v>1994_工業_工業英語</v>
      </c>
      <c r="N203" s="57">
        <f t="shared" si="120"/>
        <v>1202</v>
      </c>
      <c r="P203" s="57">
        <f t="shared" si="127"/>
        <v>202</v>
      </c>
      <c r="W203" s="56">
        <f>IFERROR(VLOOKUP(V201,$Q:$U,5,0)+W202-1,0)</f>
        <v>228</v>
      </c>
      <c r="Z203" s="57" t="str">
        <f>IF(Z201="","","=教育課程!R"&amp;$W202&amp;"C"&amp;COLUMN()&amp;":R"&amp;$W203&amp;"C"&amp;COLUMN())</f>
        <v>=教育課程!R204C26:R228C26</v>
      </c>
      <c r="AA203" s="57" t="str">
        <f t="shared" ref="AA203:AZ203" si="153">IF(AA201="","","=教育課程!R"&amp;$W202&amp;"C"&amp;COLUMN()&amp;":R"&amp;VLOOKUP(AA201,$X204:$Z293,2,0)+$W202-1&amp;"C"&amp;COLUMN())</f>
        <v>=教育課程!R204C27:R210C27</v>
      </c>
      <c r="AB203" s="57" t="str">
        <f t="shared" si="153"/>
        <v>=教育課程!R204C28:R210C28</v>
      </c>
      <c r="AC203" s="57" t="str">
        <f t="shared" si="153"/>
        <v>=教育課程!R204C29:R207C29</v>
      </c>
      <c r="AD203" s="57" t="str">
        <f t="shared" si="153"/>
        <v>=教育課程!R204C30:R210C30</v>
      </c>
      <c r="AE203" s="57" t="str">
        <f t="shared" si="153"/>
        <v>=教育課程!R204C31:R214C31</v>
      </c>
      <c r="AF203" s="57" t="str">
        <f t="shared" si="153"/>
        <v>=教育課程!R204C32:R206C32</v>
      </c>
      <c r="AG203" s="57" t="str">
        <f t="shared" si="153"/>
        <v>=教育課程!R204C33:R216C33</v>
      </c>
      <c r="AH203" s="57" t="str">
        <f t="shared" si="153"/>
        <v>=教育課程!R204C34:R211C34</v>
      </c>
      <c r="AI203" s="57" t="str">
        <f t="shared" si="153"/>
        <v>=教育課程!R204C35:R207C35</v>
      </c>
      <c r="AJ203" s="57" t="str">
        <f t="shared" si="153"/>
        <v>=教育課程!R204C36:R206C36</v>
      </c>
      <c r="AK203" s="57" t="str">
        <f t="shared" si="153"/>
        <v>=教育課程!R204C37:R206C37</v>
      </c>
      <c r="AL203" s="57" t="str">
        <f t="shared" si="153"/>
        <v>=教育課程!R204C38:R204C38</v>
      </c>
      <c r="AM203" s="57" t="str">
        <f t="shared" si="153"/>
        <v>=教育課程!R204C39:R234C39</v>
      </c>
      <c r="AN203" s="57" t="str">
        <f t="shared" si="153"/>
        <v>=教育課程!R204C40:R265C40</v>
      </c>
      <c r="AO203" s="57" t="str">
        <f t="shared" si="153"/>
        <v>=教育課程!R204C41:R224C41</v>
      </c>
      <c r="AP203" s="57" t="str">
        <f t="shared" si="153"/>
        <v>=教育課程!R204C42:R226C42</v>
      </c>
      <c r="AQ203" s="57" t="str">
        <f t="shared" si="153"/>
        <v>=教育課程!R204C43:R224C43</v>
      </c>
      <c r="AR203" s="57" t="str">
        <f t="shared" si="153"/>
        <v>=教育課程!R204C44:R217C44</v>
      </c>
      <c r="AS203" s="57" t="str">
        <f t="shared" si="153"/>
        <v>=教育課程!R204C45:R217C45</v>
      </c>
      <c r="AT203" s="57" t="str">
        <f t="shared" si="153"/>
        <v>=教育課程!R204C46:R213C46</v>
      </c>
      <c r="AU203" s="57" t="str">
        <f t="shared" si="153"/>
        <v>=教育課程!R204C47:R212C47</v>
      </c>
      <c r="AV203" s="57" t="str">
        <f t="shared" si="153"/>
        <v>=教育課程!R204C48:R212C48</v>
      </c>
      <c r="AW203" s="57" t="str">
        <f t="shared" si="153"/>
        <v>=教育課程!R204C49:R212C49</v>
      </c>
      <c r="AX203" s="57" t="str">
        <f t="shared" si="153"/>
        <v>=教育課程!R204C50:R217C50</v>
      </c>
      <c r="AY203" s="57" t="str">
        <f t="shared" si="153"/>
        <v>=教育課程!R204C51:R209C51</v>
      </c>
      <c r="AZ203" s="57" t="str">
        <f t="shared" si="153"/>
        <v/>
      </c>
    </row>
    <row r="204" spans="2:52" x14ac:dyDescent="0.15">
      <c r="B204" s="50">
        <f t="shared" si="117"/>
        <v>11</v>
      </c>
      <c r="C204" s="50">
        <f t="shared" si="118"/>
        <v>72</v>
      </c>
      <c r="D204" s="50" t="str">
        <f t="shared" si="119"/>
        <v>1994_11_72</v>
      </c>
      <c r="E204" s="50" t="str">
        <f t="shared" si="121"/>
        <v>1_72_11</v>
      </c>
      <c r="F204" s="50">
        <f t="shared" si="122"/>
        <v>1</v>
      </c>
      <c r="G204" s="50">
        <f t="shared" si="123"/>
        <v>203</v>
      </c>
      <c r="H204" s="50">
        <f t="shared" si="124"/>
        <v>1203</v>
      </c>
      <c r="I204" s="57">
        <v>1994</v>
      </c>
      <c r="J204" s="57" t="s">
        <v>144</v>
      </c>
      <c r="K204" s="57" t="s">
        <v>367</v>
      </c>
      <c r="L204" s="57" t="str">
        <f t="shared" si="125"/>
        <v>1994_工業</v>
      </c>
      <c r="M204" s="57" t="str">
        <f t="shared" si="126"/>
        <v>1994_工業_材料技術基礎</v>
      </c>
      <c r="N204" s="57">
        <f t="shared" si="120"/>
        <v>1203</v>
      </c>
      <c r="P204" s="57">
        <f t="shared" si="127"/>
        <v>203</v>
      </c>
      <c r="X204" s="59">
        <v>1</v>
      </c>
      <c r="Y204" s="56">
        <f>IF($Z204="","",COUNTIF($L:$L,W$201&amp;"_"&amp;$Z204))</f>
        <v>7</v>
      </c>
      <c r="Z204" s="57" t="str">
        <f>IFERROR(VLOOKUP($W$201&amp;"_"&amp;$X204&amp;"_1",$D:$J,7,0),"")</f>
        <v>国語</v>
      </c>
      <c r="AA204" s="57" t="str">
        <f>IFERROR(VLOOKUP($W$201&amp;"_"&amp;AA$201&amp;"_"&amp;$X204,$D:$K,8,0),"")</f>
        <v>国語総合</v>
      </c>
      <c r="AB204" s="57" t="str">
        <f t="shared" ref="AB204:AZ214" si="154">IFERROR(VLOOKUP($W$201&amp;"_"&amp;AB$201&amp;"_"&amp;$X204,$D:$K,8,0),"")</f>
        <v>世界史Ａ</v>
      </c>
      <c r="AC204" s="57" t="str">
        <f t="shared" si="154"/>
        <v>現代社会</v>
      </c>
      <c r="AD204" s="57" t="str">
        <f t="shared" si="154"/>
        <v>数学Ⅰ</v>
      </c>
      <c r="AE204" s="57" t="str">
        <f t="shared" si="154"/>
        <v>科学と人間生活</v>
      </c>
      <c r="AF204" s="57" t="str">
        <f t="shared" si="154"/>
        <v>体育</v>
      </c>
      <c r="AG204" s="57" t="str">
        <f t="shared" si="154"/>
        <v>音楽Ⅰ</v>
      </c>
      <c r="AH204" s="57" t="str">
        <f t="shared" si="154"/>
        <v>コミュニケーション英語基礎</v>
      </c>
      <c r="AI204" s="57" t="str">
        <f t="shared" si="154"/>
        <v>家庭基礎</v>
      </c>
      <c r="AJ204" s="57" t="str">
        <f t="shared" si="154"/>
        <v>社会と情報</v>
      </c>
      <c r="AK204" s="57" t="str">
        <f t="shared" si="154"/>
        <v>総合的な学習の時間</v>
      </c>
      <c r="AL204" s="57" t="str">
        <f t="shared" si="154"/>
        <v>学校設定科目</v>
      </c>
      <c r="AM204" s="57" t="str">
        <f t="shared" si="154"/>
        <v>農業と環境</v>
      </c>
      <c r="AN204" s="57" t="str">
        <f t="shared" si="154"/>
        <v>工業技術基礎</v>
      </c>
      <c r="AO204" s="57" t="str">
        <f t="shared" si="154"/>
        <v>ビジネス基礎</v>
      </c>
      <c r="AP204" s="57" t="str">
        <f t="shared" si="154"/>
        <v>水産海洋基礎</v>
      </c>
      <c r="AQ204" s="57" t="str">
        <f t="shared" si="154"/>
        <v>生活産業基礎</v>
      </c>
      <c r="AR204" s="57" t="str">
        <f t="shared" si="154"/>
        <v>基礎看護</v>
      </c>
      <c r="AS204" s="57" t="str">
        <f t="shared" si="154"/>
        <v>情報産業と社会</v>
      </c>
      <c r="AT204" s="57" t="str">
        <f t="shared" si="154"/>
        <v>社会福祉基礎</v>
      </c>
      <c r="AU204" s="57" t="str">
        <f t="shared" si="154"/>
        <v>理数数学Ⅰ</v>
      </c>
      <c r="AV204" s="57" t="str">
        <f t="shared" si="154"/>
        <v>スポーツ概論</v>
      </c>
      <c r="AW204" s="57" t="str">
        <f t="shared" si="154"/>
        <v>音楽理論</v>
      </c>
      <c r="AX204" s="57" t="str">
        <f t="shared" si="154"/>
        <v>美術概論</v>
      </c>
      <c r="AY204" s="57" t="str">
        <f>IFERROR(VLOOKUP($W$201&amp;"_"&amp;AY$201&amp;"_"&amp;$X204,$D:$K,8,0),"")</f>
        <v>総合英語</v>
      </c>
      <c r="AZ204" s="57" t="str">
        <f t="shared" si="154"/>
        <v/>
      </c>
    </row>
    <row r="205" spans="2:52" x14ac:dyDescent="0.15">
      <c r="B205" s="50">
        <f t="shared" si="117"/>
        <v>11</v>
      </c>
      <c r="C205" s="50">
        <f t="shared" si="118"/>
        <v>73</v>
      </c>
      <c r="D205" s="50" t="str">
        <f t="shared" si="119"/>
        <v>1994_11_73</v>
      </c>
      <c r="E205" s="50" t="str">
        <f t="shared" si="121"/>
        <v>1_73_11</v>
      </c>
      <c r="F205" s="50">
        <f t="shared" si="122"/>
        <v>1</v>
      </c>
      <c r="G205" s="50">
        <f t="shared" si="123"/>
        <v>204</v>
      </c>
      <c r="H205" s="50">
        <f t="shared" si="124"/>
        <v>1204</v>
      </c>
      <c r="I205" s="57">
        <v>1994</v>
      </c>
      <c r="J205" s="57" t="s">
        <v>144</v>
      </c>
      <c r="K205" s="57" t="s">
        <v>426</v>
      </c>
      <c r="L205" s="57" t="str">
        <f t="shared" si="125"/>
        <v>1994_工業</v>
      </c>
      <c r="M205" s="57" t="str">
        <f t="shared" si="126"/>
        <v>1994_工業_その他の科目</v>
      </c>
      <c r="N205" s="57">
        <f t="shared" si="120"/>
        <v>1204</v>
      </c>
      <c r="P205" s="57">
        <f t="shared" si="127"/>
        <v>204</v>
      </c>
      <c r="X205" s="59">
        <v>2</v>
      </c>
      <c r="Y205" s="56">
        <f t="shared" ref="Y205:Y268" si="155">IF($Z205="","",COUNTIF($L:$L,W$201&amp;"_"&amp;$Z205))</f>
        <v>7</v>
      </c>
      <c r="Z205" s="57" t="str">
        <f t="shared" ref="Z205:Z268" si="156">IFERROR(VLOOKUP($W$201&amp;"_"&amp;$X205&amp;"_1",$D:$J,7,0),"")</f>
        <v>地理歴史</v>
      </c>
      <c r="AA205" s="57" t="str">
        <f t="shared" ref="AA205:AP230" si="157">IFERROR(VLOOKUP($W$201&amp;"_"&amp;AA$201&amp;"_"&amp;$X205,$D:$K,8,0),"")</f>
        <v>国語表現</v>
      </c>
      <c r="AB205" s="57" t="str">
        <f t="shared" si="154"/>
        <v>世界史Ｂ</v>
      </c>
      <c r="AC205" s="57" t="str">
        <f t="shared" si="154"/>
        <v>倫理</v>
      </c>
      <c r="AD205" s="57" t="str">
        <f t="shared" si="154"/>
        <v>数学Ⅱ</v>
      </c>
      <c r="AE205" s="57" t="str">
        <f t="shared" si="154"/>
        <v>物理基礎</v>
      </c>
      <c r="AF205" s="57" t="str">
        <f t="shared" si="154"/>
        <v>保健</v>
      </c>
      <c r="AG205" s="57" t="str">
        <f t="shared" si="154"/>
        <v>音楽Ⅱ</v>
      </c>
      <c r="AH205" s="57" t="str">
        <f t="shared" si="154"/>
        <v>コミュニケーション英語Ⅰ</v>
      </c>
      <c r="AI205" s="57" t="str">
        <f t="shared" si="154"/>
        <v>家庭総合</v>
      </c>
      <c r="AJ205" s="57" t="str">
        <f t="shared" si="154"/>
        <v>情報の科学</v>
      </c>
      <c r="AK205" s="57" t="str">
        <f t="shared" si="154"/>
        <v>留学</v>
      </c>
      <c r="AL205" s="57" t="str">
        <f t="shared" si="154"/>
        <v/>
      </c>
      <c r="AM205" s="57" t="str">
        <f t="shared" si="154"/>
        <v>課題研究</v>
      </c>
      <c r="AN205" s="57" t="str">
        <f t="shared" si="154"/>
        <v>課題研究</v>
      </c>
      <c r="AO205" s="57" t="str">
        <f t="shared" si="154"/>
        <v>課題研究</v>
      </c>
      <c r="AP205" s="57" t="str">
        <f t="shared" si="154"/>
        <v>課題研究</v>
      </c>
      <c r="AQ205" s="57" t="str">
        <f t="shared" si="154"/>
        <v>課題研究</v>
      </c>
      <c r="AR205" s="57" t="str">
        <f t="shared" si="154"/>
        <v>人体と看護</v>
      </c>
      <c r="AS205" s="57" t="str">
        <f t="shared" si="154"/>
        <v>課題研究</v>
      </c>
      <c r="AT205" s="57" t="str">
        <f t="shared" si="154"/>
        <v>介護福祉基礎</v>
      </c>
      <c r="AU205" s="57" t="str">
        <f t="shared" si="154"/>
        <v>理数数学Ⅱ</v>
      </c>
      <c r="AV205" s="57" t="str">
        <f t="shared" si="154"/>
        <v>スポーツⅠ</v>
      </c>
      <c r="AW205" s="57" t="str">
        <f t="shared" si="154"/>
        <v>音楽史</v>
      </c>
      <c r="AX205" s="57" t="str">
        <f t="shared" si="154"/>
        <v>美術史</v>
      </c>
      <c r="AY205" s="57" t="str">
        <f t="shared" si="154"/>
        <v>英語理解</v>
      </c>
      <c r="AZ205" s="57" t="str">
        <f t="shared" si="154"/>
        <v/>
      </c>
    </row>
    <row r="206" spans="2:52" x14ac:dyDescent="0.15">
      <c r="B206" s="50">
        <f t="shared" si="117"/>
        <v>12</v>
      </c>
      <c r="C206" s="50">
        <f t="shared" si="118"/>
        <v>1</v>
      </c>
      <c r="D206" s="50" t="str">
        <f t="shared" si="119"/>
        <v>1994_12_1</v>
      </c>
      <c r="E206" s="50" t="str">
        <f t="shared" si="121"/>
        <v>1_1_12</v>
      </c>
      <c r="F206" s="50">
        <f t="shared" si="122"/>
        <v>1</v>
      </c>
      <c r="G206" s="50">
        <f t="shared" si="123"/>
        <v>205</v>
      </c>
      <c r="H206" s="50">
        <f t="shared" si="124"/>
        <v>1205</v>
      </c>
      <c r="I206" s="57">
        <v>1994</v>
      </c>
      <c r="J206" s="57" t="s">
        <v>200</v>
      </c>
      <c r="K206" s="57" t="s">
        <v>520</v>
      </c>
      <c r="L206" s="57" t="str">
        <f t="shared" si="125"/>
        <v>1994_商業</v>
      </c>
      <c r="M206" s="57" t="str">
        <f t="shared" si="126"/>
        <v>1994_商業_流通経済</v>
      </c>
      <c r="N206" s="57">
        <f t="shared" si="120"/>
        <v>1205</v>
      </c>
      <c r="P206" s="57">
        <f t="shared" si="127"/>
        <v>205</v>
      </c>
      <c r="X206" s="59">
        <v>3</v>
      </c>
      <c r="Y206" s="56">
        <f t="shared" si="155"/>
        <v>4</v>
      </c>
      <c r="Z206" s="57" t="str">
        <f t="shared" si="156"/>
        <v>公民</v>
      </c>
      <c r="AA206" s="57" t="str">
        <f t="shared" si="157"/>
        <v>現代文Ａ</v>
      </c>
      <c r="AB206" s="57" t="str">
        <f t="shared" si="154"/>
        <v>日本史Ａ</v>
      </c>
      <c r="AC206" s="57" t="str">
        <f t="shared" si="154"/>
        <v>政治・経済</v>
      </c>
      <c r="AD206" s="57" t="str">
        <f t="shared" si="154"/>
        <v>数学Ⅲ</v>
      </c>
      <c r="AE206" s="57" t="str">
        <f t="shared" si="154"/>
        <v>物理</v>
      </c>
      <c r="AF206" s="57" t="str">
        <f t="shared" si="154"/>
        <v>学校設定科目</v>
      </c>
      <c r="AG206" s="57" t="str">
        <f t="shared" si="154"/>
        <v>音楽Ⅲ</v>
      </c>
      <c r="AH206" s="57" t="str">
        <f t="shared" si="154"/>
        <v>コミュニケーション英語Ⅱ</v>
      </c>
      <c r="AI206" s="57" t="str">
        <f t="shared" si="154"/>
        <v>生活デザイン</v>
      </c>
      <c r="AJ206" s="57" t="str">
        <f t="shared" si="154"/>
        <v>学校設定科目</v>
      </c>
      <c r="AK206" s="57" t="str">
        <f t="shared" si="154"/>
        <v>自立活動</v>
      </c>
      <c r="AL206" s="57" t="str">
        <f t="shared" si="154"/>
        <v/>
      </c>
      <c r="AM206" s="57" t="str">
        <f t="shared" si="154"/>
        <v>総合実習</v>
      </c>
      <c r="AN206" s="57" t="str">
        <f t="shared" si="154"/>
        <v>実習</v>
      </c>
      <c r="AO206" s="57" t="str">
        <f t="shared" si="154"/>
        <v>総合実践</v>
      </c>
      <c r="AP206" s="57" t="str">
        <f t="shared" si="154"/>
        <v>総合実習</v>
      </c>
      <c r="AQ206" s="57" t="str">
        <f t="shared" si="154"/>
        <v>生活産業情報</v>
      </c>
      <c r="AR206" s="57" t="str">
        <f t="shared" si="154"/>
        <v>疾病と看護</v>
      </c>
      <c r="AS206" s="57" t="str">
        <f t="shared" si="154"/>
        <v>情報の表現と管理</v>
      </c>
      <c r="AT206" s="57" t="str">
        <f t="shared" si="154"/>
        <v>コミュニケーション技術</v>
      </c>
      <c r="AU206" s="57" t="str">
        <f t="shared" si="154"/>
        <v>理数数学特論</v>
      </c>
      <c r="AV206" s="57" t="str">
        <f t="shared" si="154"/>
        <v>スポーツⅡ</v>
      </c>
      <c r="AW206" s="57" t="str">
        <f t="shared" si="154"/>
        <v>演奏研究</v>
      </c>
      <c r="AX206" s="57" t="str">
        <f t="shared" si="154"/>
        <v>素描</v>
      </c>
      <c r="AY206" s="57" t="str">
        <f t="shared" si="154"/>
        <v>英語表現</v>
      </c>
      <c r="AZ206" s="57" t="str">
        <f t="shared" si="154"/>
        <v/>
      </c>
    </row>
    <row r="207" spans="2:52" x14ac:dyDescent="0.15">
      <c r="B207" s="50">
        <f t="shared" si="117"/>
        <v>12</v>
      </c>
      <c r="C207" s="50">
        <f t="shared" si="118"/>
        <v>2</v>
      </c>
      <c r="D207" s="50" t="str">
        <f t="shared" si="119"/>
        <v>1994_12_2</v>
      </c>
      <c r="E207" s="50" t="str">
        <f t="shared" si="121"/>
        <v>1_2_12</v>
      </c>
      <c r="F207" s="50">
        <f t="shared" si="122"/>
        <v>1</v>
      </c>
      <c r="G207" s="50">
        <f t="shared" si="123"/>
        <v>206</v>
      </c>
      <c r="H207" s="50">
        <f t="shared" si="124"/>
        <v>1206</v>
      </c>
      <c r="I207" s="57">
        <v>1994</v>
      </c>
      <c r="J207" s="57" t="s">
        <v>200</v>
      </c>
      <c r="K207" s="57" t="s">
        <v>209</v>
      </c>
      <c r="L207" s="57" t="str">
        <f t="shared" si="125"/>
        <v>1994_商業</v>
      </c>
      <c r="M207" s="57" t="str">
        <f t="shared" si="126"/>
        <v>1994_商業_簿記</v>
      </c>
      <c r="N207" s="57">
        <f t="shared" si="120"/>
        <v>1206</v>
      </c>
      <c r="P207" s="57">
        <f t="shared" si="127"/>
        <v>206</v>
      </c>
      <c r="X207" s="59">
        <v>4</v>
      </c>
      <c r="Y207" s="56">
        <f t="shared" si="155"/>
        <v>7</v>
      </c>
      <c r="Z207" s="57" t="str">
        <f t="shared" si="156"/>
        <v>数学</v>
      </c>
      <c r="AA207" s="57" t="str">
        <f t="shared" si="157"/>
        <v>現代文Ｂ</v>
      </c>
      <c r="AB207" s="57" t="str">
        <f t="shared" si="154"/>
        <v>日本史Ｂ</v>
      </c>
      <c r="AC207" s="57" t="str">
        <f t="shared" si="154"/>
        <v>学校設定科目</v>
      </c>
      <c r="AD207" s="57" t="str">
        <f t="shared" si="154"/>
        <v>数学Ａ</v>
      </c>
      <c r="AE207" s="57" t="str">
        <f t="shared" si="154"/>
        <v>化学基礎</v>
      </c>
      <c r="AF207" s="57" t="str">
        <f t="shared" si="154"/>
        <v/>
      </c>
      <c r="AG207" s="57" t="str">
        <f t="shared" si="154"/>
        <v>美術Ⅰ</v>
      </c>
      <c r="AH207" s="57" t="str">
        <f t="shared" si="154"/>
        <v>コミュニケーション英語Ⅲ</v>
      </c>
      <c r="AI207" s="57" t="str">
        <f t="shared" si="154"/>
        <v>学校設定科目</v>
      </c>
      <c r="AJ207" s="57" t="str">
        <f t="shared" si="154"/>
        <v/>
      </c>
      <c r="AK207" s="57" t="str">
        <f t="shared" si="154"/>
        <v/>
      </c>
      <c r="AL207" s="57" t="str">
        <f t="shared" si="154"/>
        <v/>
      </c>
      <c r="AM207" s="57" t="str">
        <f t="shared" si="154"/>
        <v>農業情報処理</v>
      </c>
      <c r="AN207" s="57" t="str">
        <f t="shared" si="154"/>
        <v>製図</v>
      </c>
      <c r="AO207" s="57" t="str">
        <f t="shared" si="154"/>
        <v>ビジネス実務</v>
      </c>
      <c r="AP207" s="57" t="str">
        <f t="shared" si="154"/>
        <v>海洋情報技術</v>
      </c>
      <c r="AQ207" s="57" t="str">
        <f t="shared" si="154"/>
        <v>消費生活</v>
      </c>
      <c r="AR207" s="57" t="str">
        <f t="shared" si="154"/>
        <v>生活と看護</v>
      </c>
      <c r="AS207" s="57" t="str">
        <f t="shared" si="154"/>
        <v>情報と問題解決</v>
      </c>
      <c r="AT207" s="57" t="str">
        <f t="shared" si="154"/>
        <v>生活支援技術</v>
      </c>
      <c r="AU207" s="57" t="str">
        <f t="shared" si="154"/>
        <v>理数物理</v>
      </c>
      <c r="AV207" s="57" t="str">
        <f t="shared" si="154"/>
        <v>スポーツⅢ</v>
      </c>
      <c r="AW207" s="57" t="str">
        <f t="shared" si="154"/>
        <v>ソルフェージュ</v>
      </c>
      <c r="AX207" s="57" t="str">
        <f t="shared" si="154"/>
        <v>構成</v>
      </c>
      <c r="AY207" s="57" t="str">
        <f t="shared" si="154"/>
        <v>異文化理解</v>
      </c>
      <c r="AZ207" s="57" t="str">
        <f t="shared" si="154"/>
        <v/>
      </c>
    </row>
    <row r="208" spans="2:52" x14ac:dyDescent="0.15">
      <c r="B208" s="50">
        <f t="shared" si="117"/>
        <v>12</v>
      </c>
      <c r="C208" s="50">
        <f t="shared" si="118"/>
        <v>3</v>
      </c>
      <c r="D208" s="50" t="str">
        <f t="shared" si="119"/>
        <v>1994_12_3</v>
      </c>
      <c r="E208" s="50" t="str">
        <f t="shared" si="121"/>
        <v>1_3_12</v>
      </c>
      <c r="F208" s="50">
        <f t="shared" si="122"/>
        <v>1</v>
      </c>
      <c r="G208" s="50">
        <f t="shared" si="123"/>
        <v>207</v>
      </c>
      <c r="H208" s="50">
        <f t="shared" si="124"/>
        <v>1207</v>
      </c>
      <c r="I208" s="57">
        <v>1994</v>
      </c>
      <c r="J208" s="57" t="s">
        <v>200</v>
      </c>
      <c r="K208" s="57" t="s">
        <v>214</v>
      </c>
      <c r="L208" s="57" t="str">
        <f t="shared" si="125"/>
        <v>1994_商業</v>
      </c>
      <c r="M208" s="57" t="str">
        <f t="shared" si="126"/>
        <v>1994_商業_情報処理</v>
      </c>
      <c r="N208" s="57">
        <f t="shared" si="120"/>
        <v>1207</v>
      </c>
      <c r="P208" s="57">
        <f t="shared" si="127"/>
        <v>207</v>
      </c>
      <c r="X208" s="59">
        <v>5</v>
      </c>
      <c r="Y208" s="56">
        <f t="shared" si="155"/>
        <v>11</v>
      </c>
      <c r="Z208" s="57" t="str">
        <f t="shared" si="156"/>
        <v>理科</v>
      </c>
      <c r="AA208" s="57" t="str">
        <f t="shared" si="157"/>
        <v>古典Ａ</v>
      </c>
      <c r="AB208" s="57" t="str">
        <f t="shared" si="154"/>
        <v>地理Ａ</v>
      </c>
      <c r="AC208" s="57" t="str">
        <f t="shared" si="154"/>
        <v/>
      </c>
      <c r="AD208" s="57" t="str">
        <f t="shared" si="154"/>
        <v>数学Ｂ</v>
      </c>
      <c r="AE208" s="57" t="str">
        <f t="shared" si="154"/>
        <v>化学</v>
      </c>
      <c r="AF208" s="57" t="str">
        <f t="shared" si="154"/>
        <v/>
      </c>
      <c r="AG208" s="57" t="str">
        <f t="shared" si="154"/>
        <v>美術Ⅱ</v>
      </c>
      <c r="AH208" s="57" t="str">
        <f t="shared" si="154"/>
        <v>英語表現Ⅰ</v>
      </c>
      <c r="AI208" s="57" t="str">
        <f t="shared" si="154"/>
        <v/>
      </c>
      <c r="AJ208" s="57" t="str">
        <f t="shared" si="154"/>
        <v/>
      </c>
      <c r="AK208" s="57" t="str">
        <f t="shared" si="154"/>
        <v/>
      </c>
      <c r="AL208" s="57" t="str">
        <f t="shared" si="154"/>
        <v/>
      </c>
      <c r="AM208" s="57" t="str">
        <f t="shared" si="154"/>
        <v>作物</v>
      </c>
      <c r="AN208" s="57" t="str">
        <f t="shared" si="154"/>
        <v>工業数理基礎</v>
      </c>
      <c r="AO208" s="57" t="str">
        <f t="shared" si="154"/>
        <v>マーケティング</v>
      </c>
      <c r="AP208" s="57" t="str">
        <f t="shared" si="154"/>
        <v>水産海洋科学</v>
      </c>
      <c r="AQ208" s="57" t="str">
        <f t="shared" si="154"/>
        <v>子どもの発達と保育</v>
      </c>
      <c r="AR208" s="57" t="str">
        <f t="shared" si="154"/>
        <v>成人看護</v>
      </c>
      <c r="AS208" s="57" t="str">
        <f t="shared" si="154"/>
        <v>情報テクノロジー</v>
      </c>
      <c r="AT208" s="57" t="str">
        <f t="shared" si="154"/>
        <v>介護過程</v>
      </c>
      <c r="AU208" s="57" t="str">
        <f t="shared" si="154"/>
        <v>理数化学</v>
      </c>
      <c r="AV208" s="57" t="str">
        <f t="shared" si="154"/>
        <v>スポーツⅣ</v>
      </c>
      <c r="AW208" s="57" t="str">
        <f t="shared" si="154"/>
        <v>声楽</v>
      </c>
      <c r="AX208" s="57" t="str">
        <f t="shared" si="154"/>
        <v>絵画</v>
      </c>
      <c r="AY208" s="57" t="str">
        <f t="shared" si="154"/>
        <v>時事英語</v>
      </c>
      <c r="AZ208" s="57" t="str">
        <f t="shared" si="154"/>
        <v/>
      </c>
    </row>
    <row r="209" spans="2:52" x14ac:dyDescent="0.15">
      <c r="B209" s="50">
        <f t="shared" si="117"/>
        <v>12</v>
      </c>
      <c r="C209" s="50">
        <f t="shared" si="118"/>
        <v>4</v>
      </c>
      <c r="D209" s="50" t="str">
        <f t="shared" si="119"/>
        <v>1994_12_4</v>
      </c>
      <c r="E209" s="50" t="str">
        <f t="shared" si="121"/>
        <v>1_4_12</v>
      </c>
      <c r="F209" s="50">
        <f t="shared" si="122"/>
        <v>1</v>
      </c>
      <c r="G209" s="50">
        <f t="shared" si="123"/>
        <v>208</v>
      </c>
      <c r="H209" s="50">
        <f t="shared" si="124"/>
        <v>1208</v>
      </c>
      <c r="I209" s="57">
        <v>1994</v>
      </c>
      <c r="J209" s="57" t="s">
        <v>200</v>
      </c>
      <c r="K209" s="57" t="s">
        <v>521</v>
      </c>
      <c r="L209" s="57" t="str">
        <f t="shared" si="125"/>
        <v>1994_商業</v>
      </c>
      <c r="M209" s="57" t="str">
        <f t="shared" si="126"/>
        <v>1994_商業_計算事務</v>
      </c>
      <c r="N209" s="57">
        <f t="shared" si="120"/>
        <v>1208</v>
      </c>
      <c r="P209" s="57">
        <f t="shared" si="127"/>
        <v>208</v>
      </c>
      <c r="X209" s="59">
        <v>6</v>
      </c>
      <c r="Y209" s="56">
        <f t="shared" si="155"/>
        <v>3</v>
      </c>
      <c r="Z209" s="57" t="str">
        <f t="shared" si="156"/>
        <v>保健体育</v>
      </c>
      <c r="AA209" s="57" t="str">
        <f t="shared" si="157"/>
        <v>古典Ｂ </v>
      </c>
      <c r="AB209" s="57" t="str">
        <f t="shared" si="154"/>
        <v>地理Ｂ </v>
      </c>
      <c r="AC209" s="57" t="str">
        <f t="shared" si="154"/>
        <v/>
      </c>
      <c r="AD209" s="57" t="str">
        <f t="shared" si="154"/>
        <v>数学活用</v>
      </c>
      <c r="AE209" s="57" t="str">
        <f t="shared" si="154"/>
        <v>生物基礎</v>
      </c>
      <c r="AF209" s="57" t="str">
        <f t="shared" si="154"/>
        <v/>
      </c>
      <c r="AG209" s="57" t="str">
        <f t="shared" si="154"/>
        <v>美術Ⅲ</v>
      </c>
      <c r="AH209" s="57" t="str">
        <f t="shared" si="154"/>
        <v>英語表現Ⅱ</v>
      </c>
      <c r="AI209" s="57" t="str">
        <f t="shared" si="154"/>
        <v/>
      </c>
      <c r="AJ209" s="57" t="str">
        <f t="shared" si="154"/>
        <v/>
      </c>
      <c r="AK209" s="57" t="str">
        <f t="shared" si="154"/>
        <v/>
      </c>
      <c r="AL209" s="57" t="str">
        <f t="shared" si="154"/>
        <v/>
      </c>
      <c r="AM209" s="57" t="str">
        <f t="shared" si="154"/>
        <v>野菜</v>
      </c>
      <c r="AN209" s="57" t="str">
        <f t="shared" si="154"/>
        <v>情報技術基礎</v>
      </c>
      <c r="AO209" s="57" t="str">
        <f t="shared" si="154"/>
        <v>商品開発</v>
      </c>
      <c r="AP209" s="57" t="str">
        <f t="shared" si="154"/>
        <v>漁業</v>
      </c>
      <c r="AQ209" s="57" t="str">
        <f t="shared" si="154"/>
        <v>子ども文化</v>
      </c>
      <c r="AR209" s="57" t="str">
        <f t="shared" si="154"/>
        <v>老年看護</v>
      </c>
      <c r="AS209" s="57" t="str">
        <f t="shared" si="154"/>
        <v>アルゴリズムとプログラム</v>
      </c>
      <c r="AT209" s="57" t="str">
        <f t="shared" si="154"/>
        <v>介護総合演習</v>
      </c>
      <c r="AU209" s="57" t="str">
        <f t="shared" si="154"/>
        <v>理数生物</v>
      </c>
      <c r="AV209" s="57" t="str">
        <f t="shared" si="154"/>
        <v>スポーツⅤ</v>
      </c>
      <c r="AW209" s="57" t="str">
        <f t="shared" si="154"/>
        <v>器楽</v>
      </c>
      <c r="AX209" s="57" t="str">
        <f t="shared" si="154"/>
        <v>版画</v>
      </c>
      <c r="AY209" s="57" t="str">
        <f t="shared" si="154"/>
        <v>学校設定科目</v>
      </c>
      <c r="AZ209" s="57" t="str">
        <f t="shared" si="154"/>
        <v/>
      </c>
    </row>
    <row r="210" spans="2:52" x14ac:dyDescent="0.15">
      <c r="B210" s="50">
        <f t="shared" si="117"/>
        <v>12</v>
      </c>
      <c r="C210" s="50">
        <f t="shared" si="118"/>
        <v>5</v>
      </c>
      <c r="D210" s="50" t="str">
        <f t="shared" si="119"/>
        <v>1994_12_5</v>
      </c>
      <c r="E210" s="50" t="str">
        <f t="shared" si="121"/>
        <v>1_5_12</v>
      </c>
      <c r="F210" s="50">
        <f t="shared" si="122"/>
        <v>1</v>
      </c>
      <c r="G210" s="50">
        <f t="shared" si="123"/>
        <v>209</v>
      </c>
      <c r="H210" s="50">
        <f t="shared" si="124"/>
        <v>1209</v>
      </c>
      <c r="I210" s="57">
        <v>1994</v>
      </c>
      <c r="J210" s="57" t="s">
        <v>200</v>
      </c>
      <c r="K210" s="57" t="s">
        <v>202</v>
      </c>
      <c r="L210" s="57" t="str">
        <f t="shared" si="125"/>
        <v>1994_商業</v>
      </c>
      <c r="M210" s="57" t="str">
        <f t="shared" si="126"/>
        <v>1994_商業_総合実践</v>
      </c>
      <c r="N210" s="57">
        <f t="shared" si="120"/>
        <v>1209</v>
      </c>
      <c r="P210" s="57">
        <f t="shared" si="127"/>
        <v>209</v>
      </c>
      <c r="X210" s="59">
        <v>7</v>
      </c>
      <c r="Y210" s="56">
        <f t="shared" si="155"/>
        <v>13</v>
      </c>
      <c r="Z210" s="57" t="str">
        <f t="shared" si="156"/>
        <v>芸術</v>
      </c>
      <c r="AA210" s="57" t="str">
        <f t="shared" si="157"/>
        <v>学校設定科目</v>
      </c>
      <c r="AB210" s="57" t="str">
        <f t="shared" si="154"/>
        <v>学校設定科目</v>
      </c>
      <c r="AC210" s="57" t="str">
        <f t="shared" si="154"/>
        <v/>
      </c>
      <c r="AD210" s="57" t="str">
        <f t="shared" si="154"/>
        <v>学校設定科目</v>
      </c>
      <c r="AE210" s="57" t="str">
        <f t="shared" si="154"/>
        <v>生物</v>
      </c>
      <c r="AF210" s="57" t="str">
        <f t="shared" si="154"/>
        <v/>
      </c>
      <c r="AG210" s="57" t="str">
        <f t="shared" si="154"/>
        <v>工芸Ⅰ</v>
      </c>
      <c r="AH210" s="57" t="str">
        <f t="shared" si="154"/>
        <v>英語会話</v>
      </c>
      <c r="AI210" s="57" t="str">
        <f t="shared" si="154"/>
        <v/>
      </c>
      <c r="AJ210" s="57" t="str">
        <f t="shared" si="154"/>
        <v/>
      </c>
      <c r="AK210" s="57" t="str">
        <f t="shared" si="154"/>
        <v/>
      </c>
      <c r="AL210" s="57" t="str">
        <f t="shared" si="154"/>
        <v/>
      </c>
      <c r="AM210" s="57" t="str">
        <f t="shared" si="154"/>
        <v>果樹</v>
      </c>
      <c r="AN210" s="57" t="str">
        <f t="shared" si="154"/>
        <v>材料技術基礎</v>
      </c>
      <c r="AO210" s="57" t="str">
        <f t="shared" si="154"/>
        <v>広告と販売促進</v>
      </c>
      <c r="AP210" s="57" t="str">
        <f t="shared" si="154"/>
        <v>航海・計器</v>
      </c>
      <c r="AQ210" s="57" t="str">
        <f t="shared" si="154"/>
        <v>生活と福祉</v>
      </c>
      <c r="AR210" s="57" t="str">
        <f t="shared" si="154"/>
        <v>精神看護</v>
      </c>
      <c r="AS210" s="57" t="str">
        <f t="shared" si="154"/>
        <v>ネットワークシステム</v>
      </c>
      <c r="AT210" s="57" t="str">
        <f t="shared" si="154"/>
        <v>介護実習</v>
      </c>
      <c r="AU210" s="57" t="str">
        <f t="shared" si="154"/>
        <v>理数地学</v>
      </c>
      <c r="AV210" s="57" t="str">
        <f t="shared" si="154"/>
        <v>スポーツⅥ</v>
      </c>
      <c r="AW210" s="57" t="str">
        <f t="shared" si="154"/>
        <v>作曲</v>
      </c>
      <c r="AX210" s="57" t="str">
        <f t="shared" si="154"/>
        <v>彫刻</v>
      </c>
      <c r="AY210" s="57" t="str">
        <f t="shared" si="154"/>
        <v/>
      </c>
      <c r="AZ210" s="57" t="str">
        <f t="shared" si="154"/>
        <v/>
      </c>
    </row>
    <row r="211" spans="2:52" x14ac:dyDescent="0.15">
      <c r="B211" s="50">
        <f t="shared" si="117"/>
        <v>12</v>
      </c>
      <c r="C211" s="50">
        <f t="shared" si="118"/>
        <v>6</v>
      </c>
      <c r="D211" s="50" t="str">
        <f t="shared" si="119"/>
        <v>1994_12_6</v>
      </c>
      <c r="E211" s="50" t="str">
        <f t="shared" si="121"/>
        <v>1_6_12</v>
      </c>
      <c r="F211" s="50">
        <f t="shared" si="122"/>
        <v>1</v>
      </c>
      <c r="G211" s="50">
        <f t="shared" si="123"/>
        <v>210</v>
      </c>
      <c r="H211" s="50">
        <f t="shared" si="124"/>
        <v>1210</v>
      </c>
      <c r="I211" s="57">
        <v>1994</v>
      </c>
      <c r="J211" s="57" t="s">
        <v>200</v>
      </c>
      <c r="K211" s="57" t="s">
        <v>115</v>
      </c>
      <c r="L211" s="57" t="str">
        <f t="shared" si="125"/>
        <v>1994_商業</v>
      </c>
      <c r="M211" s="57" t="str">
        <f t="shared" si="126"/>
        <v>1994_商業_課題研究</v>
      </c>
      <c r="N211" s="57">
        <f t="shared" si="120"/>
        <v>1210</v>
      </c>
      <c r="P211" s="57">
        <f t="shared" si="127"/>
        <v>210</v>
      </c>
      <c r="X211" s="59">
        <v>8</v>
      </c>
      <c r="Y211" s="56">
        <f t="shared" si="155"/>
        <v>8</v>
      </c>
      <c r="Z211" s="57" t="str">
        <f t="shared" si="156"/>
        <v>外国語</v>
      </c>
      <c r="AA211" s="57" t="str">
        <f t="shared" si="157"/>
        <v/>
      </c>
      <c r="AB211" s="57" t="str">
        <f t="shared" si="154"/>
        <v/>
      </c>
      <c r="AC211" s="57" t="str">
        <f t="shared" si="154"/>
        <v/>
      </c>
      <c r="AD211" s="57" t="str">
        <f t="shared" si="154"/>
        <v/>
      </c>
      <c r="AE211" s="57" t="str">
        <f t="shared" si="154"/>
        <v>地学基礎</v>
      </c>
      <c r="AF211" s="57" t="str">
        <f t="shared" si="154"/>
        <v/>
      </c>
      <c r="AG211" s="57" t="str">
        <f t="shared" si="154"/>
        <v>工芸Ⅱ</v>
      </c>
      <c r="AH211" s="57" t="str">
        <f t="shared" si="154"/>
        <v>学校設定科目</v>
      </c>
      <c r="AI211" s="57" t="str">
        <f t="shared" si="154"/>
        <v/>
      </c>
      <c r="AJ211" s="57" t="str">
        <f t="shared" si="154"/>
        <v/>
      </c>
      <c r="AK211" s="57" t="str">
        <f t="shared" si="154"/>
        <v/>
      </c>
      <c r="AL211" s="57" t="str">
        <f t="shared" si="154"/>
        <v/>
      </c>
      <c r="AM211" s="57" t="str">
        <f t="shared" si="154"/>
        <v>草花</v>
      </c>
      <c r="AN211" s="57" t="str">
        <f t="shared" si="154"/>
        <v>生産システム技術</v>
      </c>
      <c r="AO211" s="57" t="str">
        <f t="shared" si="154"/>
        <v>ビジネス経済</v>
      </c>
      <c r="AP211" s="57" t="str">
        <f t="shared" si="154"/>
        <v>船舶運用</v>
      </c>
      <c r="AQ211" s="57" t="str">
        <f t="shared" si="154"/>
        <v>リビングデザイン</v>
      </c>
      <c r="AR211" s="57" t="str">
        <f t="shared" si="154"/>
        <v>在宅看護</v>
      </c>
      <c r="AS211" s="57" t="str">
        <f t="shared" si="154"/>
        <v>データベース</v>
      </c>
      <c r="AT211" s="57" t="str">
        <f t="shared" si="154"/>
        <v>こころとからだの理解</v>
      </c>
      <c r="AU211" s="57" t="str">
        <f t="shared" si="154"/>
        <v>課題研究</v>
      </c>
      <c r="AV211" s="57" t="str">
        <f t="shared" si="154"/>
        <v>スポーツ総合演習</v>
      </c>
      <c r="AW211" s="57" t="str">
        <f t="shared" si="154"/>
        <v>鑑賞研究</v>
      </c>
      <c r="AX211" s="57" t="str">
        <f t="shared" si="154"/>
        <v>ビジュアルデザイン</v>
      </c>
      <c r="AY211" s="57" t="str">
        <f t="shared" si="154"/>
        <v/>
      </c>
      <c r="AZ211" s="57" t="str">
        <f t="shared" si="154"/>
        <v/>
      </c>
    </row>
    <row r="212" spans="2:52" x14ac:dyDescent="0.15">
      <c r="B212" s="50">
        <f t="shared" si="117"/>
        <v>12</v>
      </c>
      <c r="C212" s="50">
        <f t="shared" si="118"/>
        <v>7</v>
      </c>
      <c r="D212" s="50" t="str">
        <f t="shared" si="119"/>
        <v>1994_12_7</v>
      </c>
      <c r="E212" s="50" t="str">
        <f t="shared" si="121"/>
        <v>1_7_12</v>
      </c>
      <c r="F212" s="50">
        <f t="shared" si="122"/>
        <v>1</v>
      </c>
      <c r="G212" s="50">
        <f t="shared" si="123"/>
        <v>211</v>
      </c>
      <c r="H212" s="50">
        <f t="shared" si="124"/>
        <v>1211</v>
      </c>
      <c r="I212" s="57">
        <v>1994</v>
      </c>
      <c r="J212" s="57" t="s">
        <v>200</v>
      </c>
      <c r="K212" s="57" t="s">
        <v>522</v>
      </c>
      <c r="L212" s="57" t="str">
        <f t="shared" si="125"/>
        <v>1994_商業</v>
      </c>
      <c r="M212" s="57" t="str">
        <f t="shared" si="126"/>
        <v>1994_商業_商品</v>
      </c>
      <c r="N212" s="57">
        <f t="shared" si="120"/>
        <v>1211</v>
      </c>
      <c r="P212" s="57">
        <f t="shared" si="127"/>
        <v>211</v>
      </c>
      <c r="X212" s="59">
        <v>9</v>
      </c>
      <c r="Y212" s="56">
        <f t="shared" si="155"/>
        <v>4</v>
      </c>
      <c r="Z212" s="57" t="str">
        <f t="shared" si="156"/>
        <v>家庭</v>
      </c>
      <c r="AA212" s="57" t="str">
        <f t="shared" si="157"/>
        <v/>
      </c>
      <c r="AB212" s="57" t="str">
        <f t="shared" si="154"/>
        <v/>
      </c>
      <c r="AC212" s="57" t="str">
        <f t="shared" si="154"/>
        <v/>
      </c>
      <c r="AD212" s="57" t="str">
        <f t="shared" si="154"/>
        <v/>
      </c>
      <c r="AE212" s="57" t="str">
        <f t="shared" si="154"/>
        <v>地学</v>
      </c>
      <c r="AF212" s="57" t="str">
        <f t="shared" si="154"/>
        <v/>
      </c>
      <c r="AG212" s="57" t="str">
        <f t="shared" si="154"/>
        <v>工芸Ⅲ</v>
      </c>
      <c r="AH212" s="57" t="str">
        <f t="shared" si="154"/>
        <v/>
      </c>
      <c r="AI212" s="57" t="str">
        <f t="shared" si="154"/>
        <v/>
      </c>
      <c r="AJ212" s="57" t="str">
        <f t="shared" si="154"/>
        <v/>
      </c>
      <c r="AK212" s="57" t="str">
        <f t="shared" si="154"/>
        <v/>
      </c>
      <c r="AL212" s="57" t="str">
        <f t="shared" si="154"/>
        <v/>
      </c>
      <c r="AM212" s="57" t="str">
        <f t="shared" si="154"/>
        <v>畜産</v>
      </c>
      <c r="AN212" s="57" t="str">
        <f t="shared" si="154"/>
        <v>工業技術英語</v>
      </c>
      <c r="AO212" s="57" t="str">
        <f t="shared" si="154"/>
        <v>ビジネス経済応用</v>
      </c>
      <c r="AP212" s="57" t="str">
        <f t="shared" si="154"/>
        <v>船用機関</v>
      </c>
      <c r="AQ212" s="57" t="str">
        <f t="shared" si="154"/>
        <v>服飾文化</v>
      </c>
      <c r="AR212" s="57" t="str">
        <f t="shared" si="154"/>
        <v>母性看護</v>
      </c>
      <c r="AS212" s="57" t="str">
        <f t="shared" si="154"/>
        <v>情報システム実習</v>
      </c>
      <c r="AT212" s="57" t="str">
        <f t="shared" si="154"/>
        <v>福祉情報活用</v>
      </c>
      <c r="AU212" s="57" t="str">
        <f t="shared" si="154"/>
        <v>学校設定科目</v>
      </c>
      <c r="AV212" s="57" t="str">
        <f t="shared" si="154"/>
        <v>学校設定科目</v>
      </c>
      <c r="AW212" s="57" t="str">
        <f t="shared" si="154"/>
        <v>学校設定科目</v>
      </c>
      <c r="AX212" s="57" t="str">
        <f t="shared" si="154"/>
        <v>クラフトデザイン</v>
      </c>
      <c r="AY212" s="57" t="str">
        <f t="shared" si="154"/>
        <v/>
      </c>
      <c r="AZ212" s="57" t="str">
        <f t="shared" si="154"/>
        <v/>
      </c>
    </row>
    <row r="213" spans="2:52" x14ac:dyDescent="0.15">
      <c r="B213" s="50">
        <f t="shared" si="117"/>
        <v>12</v>
      </c>
      <c r="C213" s="50">
        <f t="shared" si="118"/>
        <v>8</v>
      </c>
      <c r="D213" s="50" t="str">
        <f t="shared" si="119"/>
        <v>1994_12_8</v>
      </c>
      <c r="E213" s="50" t="str">
        <f t="shared" si="121"/>
        <v>1_8_12</v>
      </c>
      <c r="F213" s="50">
        <f t="shared" si="122"/>
        <v>1</v>
      </c>
      <c r="G213" s="50">
        <f t="shared" si="123"/>
        <v>212</v>
      </c>
      <c r="H213" s="50">
        <f t="shared" si="124"/>
        <v>1212</v>
      </c>
      <c r="I213" s="57">
        <v>1994</v>
      </c>
      <c r="J213" s="57" t="s">
        <v>200</v>
      </c>
      <c r="K213" s="57" t="s">
        <v>204</v>
      </c>
      <c r="L213" s="57" t="str">
        <f t="shared" si="125"/>
        <v>1994_商業</v>
      </c>
      <c r="M213" s="57" t="str">
        <f t="shared" si="126"/>
        <v>1994_商業_マーケティング</v>
      </c>
      <c r="N213" s="57">
        <f t="shared" si="120"/>
        <v>1212</v>
      </c>
      <c r="P213" s="57">
        <f t="shared" si="127"/>
        <v>212</v>
      </c>
      <c r="X213" s="59">
        <v>10</v>
      </c>
      <c r="Y213" s="56">
        <f t="shared" si="155"/>
        <v>3</v>
      </c>
      <c r="Z213" s="57" t="str">
        <f t="shared" si="156"/>
        <v>情報</v>
      </c>
      <c r="AA213" s="57" t="str">
        <f t="shared" si="157"/>
        <v/>
      </c>
      <c r="AB213" s="57" t="str">
        <f t="shared" si="154"/>
        <v/>
      </c>
      <c r="AC213" s="57" t="str">
        <f t="shared" si="154"/>
        <v/>
      </c>
      <c r="AD213" s="57" t="str">
        <f t="shared" si="154"/>
        <v/>
      </c>
      <c r="AE213" s="57" t="str">
        <f t="shared" si="154"/>
        <v>理科課題研究</v>
      </c>
      <c r="AF213" s="57" t="str">
        <f t="shared" si="154"/>
        <v/>
      </c>
      <c r="AG213" s="57" t="str">
        <f t="shared" si="154"/>
        <v>書道Ⅰ</v>
      </c>
      <c r="AH213" s="57" t="str">
        <f t="shared" si="154"/>
        <v/>
      </c>
      <c r="AI213" s="57" t="str">
        <f t="shared" si="154"/>
        <v/>
      </c>
      <c r="AJ213" s="57" t="str">
        <f t="shared" si="154"/>
        <v/>
      </c>
      <c r="AK213" s="57" t="str">
        <f t="shared" si="154"/>
        <v/>
      </c>
      <c r="AL213" s="57" t="str">
        <f t="shared" si="154"/>
        <v/>
      </c>
      <c r="AM213" s="57" t="str">
        <f t="shared" si="154"/>
        <v>農業経営</v>
      </c>
      <c r="AN213" s="57" t="str">
        <f t="shared" si="154"/>
        <v>工業管理技術</v>
      </c>
      <c r="AO213" s="57" t="str">
        <f t="shared" si="154"/>
        <v>経済活動と法</v>
      </c>
      <c r="AP213" s="57" t="str">
        <f t="shared" si="154"/>
        <v>機械設計工作</v>
      </c>
      <c r="AQ213" s="57" t="str">
        <f t="shared" si="154"/>
        <v>ファッション造形基礎</v>
      </c>
      <c r="AR213" s="57" t="str">
        <f t="shared" si="154"/>
        <v>小児看護</v>
      </c>
      <c r="AS213" s="57" t="str">
        <f t="shared" si="154"/>
        <v>情報メディア</v>
      </c>
      <c r="AT213" s="57" t="str">
        <f t="shared" si="154"/>
        <v>学校設定科目</v>
      </c>
      <c r="AU213" s="57" t="str">
        <f t="shared" si="154"/>
        <v/>
      </c>
      <c r="AV213" s="57" t="str">
        <f t="shared" si="154"/>
        <v/>
      </c>
      <c r="AW213" s="57" t="str">
        <f t="shared" si="154"/>
        <v/>
      </c>
      <c r="AX213" s="57" t="str">
        <f t="shared" si="154"/>
        <v>情報メディアデザイン</v>
      </c>
      <c r="AY213" s="57" t="str">
        <f t="shared" si="154"/>
        <v/>
      </c>
      <c r="AZ213" s="57" t="str">
        <f t="shared" si="154"/>
        <v/>
      </c>
    </row>
    <row r="214" spans="2:52" x14ac:dyDescent="0.15">
      <c r="B214" s="50">
        <f t="shared" si="117"/>
        <v>12</v>
      </c>
      <c r="C214" s="50">
        <f t="shared" si="118"/>
        <v>9</v>
      </c>
      <c r="D214" s="50" t="str">
        <f t="shared" si="119"/>
        <v>1994_12_9</v>
      </c>
      <c r="E214" s="50" t="str">
        <f t="shared" si="121"/>
        <v>1_9_12</v>
      </c>
      <c r="F214" s="50">
        <f t="shared" si="122"/>
        <v>1</v>
      </c>
      <c r="G214" s="50">
        <f t="shared" si="123"/>
        <v>213</v>
      </c>
      <c r="H214" s="50">
        <f t="shared" si="124"/>
        <v>1213</v>
      </c>
      <c r="I214" s="57">
        <v>1994</v>
      </c>
      <c r="J214" s="57" t="s">
        <v>200</v>
      </c>
      <c r="K214" s="57" t="s">
        <v>523</v>
      </c>
      <c r="L214" s="57" t="str">
        <f t="shared" si="125"/>
        <v>1994_商業</v>
      </c>
      <c r="M214" s="57" t="str">
        <f t="shared" si="126"/>
        <v>1994_商業_商業デザイン</v>
      </c>
      <c r="N214" s="57">
        <f t="shared" si="120"/>
        <v>1213</v>
      </c>
      <c r="P214" s="57">
        <f t="shared" si="127"/>
        <v>213</v>
      </c>
      <c r="X214" s="59">
        <v>11</v>
      </c>
      <c r="Y214" s="56">
        <f t="shared" si="155"/>
        <v>3</v>
      </c>
      <c r="Z214" s="57" t="str">
        <f t="shared" si="156"/>
        <v>教科なし</v>
      </c>
      <c r="AA214" s="57" t="str">
        <f t="shared" si="157"/>
        <v/>
      </c>
      <c r="AB214" s="57" t="str">
        <f t="shared" si="154"/>
        <v/>
      </c>
      <c r="AC214" s="57" t="str">
        <f t="shared" si="154"/>
        <v/>
      </c>
      <c r="AD214" s="57" t="str">
        <f t="shared" si="154"/>
        <v/>
      </c>
      <c r="AE214" s="57" t="str">
        <f t="shared" si="154"/>
        <v>学校設定科目</v>
      </c>
      <c r="AF214" s="57" t="str">
        <f t="shared" si="154"/>
        <v/>
      </c>
      <c r="AG214" s="57" t="str">
        <f t="shared" si="154"/>
        <v>書道Ⅱ</v>
      </c>
      <c r="AH214" s="57" t="str">
        <f t="shared" ref="AH214:AW245" si="158">IFERROR(VLOOKUP($W$201&amp;"_"&amp;AH$201&amp;"_"&amp;$X214,$D:$K,8,0),"")</f>
        <v/>
      </c>
      <c r="AI214" s="57" t="str">
        <f t="shared" si="158"/>
        <v/>
      </c>
      <c r="AJ214" s="57" t="str">
        <f t="shared" si="158"/>
        <v/>
      </c>
      <c r="AK214" s="57" t="str">
        <f t="shared" si="158"/>
        <v/>
      </c>
      <c r="AL214" s="57" t="str">
        <f t="shared" si="158"/>
        <v/>
      </c>
      <c r="AM214" s="57" t="str">
        <f t="shared" si="158"/>
        <v>農業機械</v>
      </c>
      <c r="AN214" s="57" t="str">
        <f t="shared" si="158"/>
        <v>環境工学基礎</v>
      </c>
      <c r="AO214" s="57" t="str">
        <f t="shared" si="158"/>
        <v>簿記</v>
      </c>
      <c r="AP214" s="57" t="str">
        <f t="shared" si="158"/>
        <v>電気理論</v>
      </c>
      <c r="AQ214" s="57" t="str">
        <f t="shared" si="158"/>
        <v>ファッション造形</v>
      </c>
      <c r="AR214" s="57" t="str">
        <f t="shared" si="158"/>
        <v>看護の統合と実践</v>
      </c>
      <c r="AS214" s="57" t="str">
        <f t="shared" si="158"/>
        <v>情報デザイン</v>
      </c>
      <c r="AT214" s="57" t="str">
        <f t="shared" si="158"/>
        <v/>
      </c>
      <c r="AU214" s="57" t="str">
        <f t="shared" si="158"/>
        <v/>
      </c>
      <c r="AV214" s="57" t="str">
        <f t="shared" si="158"/>
        <v/>
      </c>
      <c r="AW214" s="57" t="str">
        <f t="shared" si="158"/>
        <v/>
      </c>
      <c r="AX214" s="57" t="str">
        <f t="shared" ref="AW214:AZ245" si="159">IFERROR(VLOOKUP($W$201&amp;"_"&amp;AX$201&amp;"_"&amp;$X214,$D:$K,8,0),"")</f>
        <v>映像表現</v>
      </c>
      <c r="AY214" s="57" t="str">
        <f t="shared" si="159"/>
        <v/>
      </c>
      <c r="AZ214" s="57" t="str">
        <f t="shared" si="159"/>
        <v/>
      </c>
    </row>
    <row r="215" spans="2:52" x14ac:dyDescent="0.15">
      <c r="B215" s="50">
        <f t="shared" si="117"/>
        <v>12</v>
      </c>
      <c r="C215" s="50">
        <f t="shared" si="118"/>
        <v>10</v>
      </c>
      <c r="D215" s="50" t="str">
        <f t="shared" si="119"/>
        <v>1994_12_10</v>
      </c>
      <c r="E215" s="50" t="str">
        <f t="shared" si="121"/>
        <v>1_10_12</v>
      </c>
      <c r="F215" s="50">
        <f t="shared" si="122"/>
        <v>1</v>
      </c>
      <c r="G215" s="50">
        <f t="shared" si="123"/>
        <v>214</v>
      </c>
      <c r="H215" s="50">
        <f t="shared" si="124"/>
        <v>1214</v>
      </c>
      <c r="I215" s="57">
        <v>1994</v>
      </c>
      <c r="J215" s="57" t="s">
        <v>200</v>
      </c>
      <c r="K215" s="57" t="s">
        <v>524</v>
      </c>
      <c r="L215" s="57" t="str">
        <f t="shared" si="125"/>
        <v>1994_商業</v>
      </c>
      <c r="M215" s="57" t="str">
        <f t="shared" si="126"/>
        <v>1994_商業_商業経済</v>
      </c>
      <c r="N215" s="57">
        <f t="shared" si="120"/>
        <v>1214</v>
      </c>
      <c r="P215" s="57">
        <f t="shared" si="127"/>
        <v>214</v>
      </c>
      <c r="X215" s="59">
        <v>12</v>
      </c>
      <c r="Y215" s="56">
        <f t="shared" si="155"/>
        <v>1</v>
      </c>
      <c r="Z215" s="57" t="str">
        <f t="shared" si="156"/>
        <v>学校設定教科</v>
      </c>
      <c r="AA215" s="57" t="str">
        <f t="shared" si="157"/>
        <v/>
      </c>
      <c r="AB215" s="57" t="str">
        <f t="shared" si="157"/>
        <v/>
      </c>
      <c r="AC215" s="57" t="str">
        <f t="shared" si="157"/>
        <v/>
      </c>
      <c r="AD215" s="57" t="str">
        <f t="shared" si="157"/>
        <v/>
      </c>
      <c r="AE215" s="57" t="str">
        <f t="shared" si="157"/>
        <v/>
      </c>
      <c r="AF215" s="57" t="str">
        <f t="shared" si="157"/>
        <v/>
      </c>
      <c r="AG215" s="57" t="str">
        <f t="shared" si="157"/>
        <v>書道Ⅲ </v>
      </c>
      <c r="AH215" s="57" t="str">
        <f t="shared" si="157"/>
        <v/>
      </c>
      <c r="AI215" s="57" t="str">
        <f t="shared" si="157"/>
        <v/>
      </c>
      <c r="AJ215" s="57" t="str">
        <f t="shared" si="157"/>
        <v/>
      </c>
      <c r="AK215" s="57" t="str">
        <f t="shared" si="157"/>
        <v/>
      </c>
      <c r="AL215" s="57" t="str">
        <f t="shared" si="157"/>
        <v/>
      </c>
      <c r="AM215" s="57" t="str">
        <f t="shared" si="157"/>
        <v>食品製造</v>
      </c>
      <c r="AN215" s="57" t="str">
        <f t="shared" si="157"/>
        <v>機械工作</v>
      </c>
      <c r="AO215" s="57" t="str">
        <f t="shared" si="157"/>
        <v>財務会計Ⅰ</v>
      </c>
      <c r="AP215" s="57" t="str">
        <f t="shared" si="157"/>
        <v>移動体通信工学</v>
      </c>
      <c r="AQ215" s="57" t="str">
        <f t="shared" si="158"/>
        <v>ファッションデザイン</v>
      </c>
      <c r="AR215" s="57" t="str">
        <f t="shared" si="158"/>
        <v>看護臨地実習</v>
      </c>
      <c r="AS215" s="57" t="str">
        <f t="shared" si="158"/>
        <v>表現メディアの編集と表現</v>
      </c>
      <c r="AT215" s="57" t="str">
        <f t="shared" si="158"/>
        <v/>
      </c>
      <c r="AU215" s="57" t="str">
        <f t="shared" si="158"/>
        <v/>
      </c>
      <c r="AV215" s="57" t="str">
        <f t="shared" si="158"/>
        <v/>
      </c>
      <c r="AW215" s="57" t="str">
        <f t="shared" si="159"/>
        <v/>
      </c>
      <c r="AX215" s="57" t="str">
        <f t="shared" si="159"/>
        <v>環境造形</v>
      </c>
      <c r="AY215" s="57" t="str">
        <f t="shared" si="159"/>
        <v/>
      </c>
      <c r="AZ215" s="57" t="str">
        <f t="shared" si="159"/>
        <v/>
      </c>
    </row>
    <row r="216" spans="2:52" x14ac:dyDescent="0.15">
      <c r="B216" s="50">
        <f t="shared" si="117"/>
        <v>12</v>
      </c>
      <c r="C216" s="50">
        <f t="shared" si="118"/>
        <v>11</v>
      </c>
      <c r="D216" s="50" t="str">
        <f t="shared" si="119"/>
        <v>1994_12_11</v>
      </c>
      <c r="E216" s="50" t="str">
        <f t="shared" si="121"/>
        <v>1_11_12</v>
      </c>
      <c r="F216" s="50">
        <f t="shared" si="122"/>
        <v>1</v>
      </c>
      <c r="G216" s="50">
        <f t="shared" si="123"/>
        <v>215</v>
      </c>
      <c r="H216" s="50">
        <f t="shared" si="124"/>
        <v>1215</v>
      </c>
      <c r="I216" s="57">
        <v>1994</v>
      </c>
      <c r="J216" s="57" t="s">
        <v>200</v>
      </c>
      <c r="K216" s="57" t="s">
        <v>525</v>
      </c>
      <c r="L216" s="57" t="str">
        <f t="shared" si="125"/>
        <v>1994_商業</v>
      </c>
      <c r="M216" s="57" t="str">
        <f t="shared" si="126"/>
        <v>1994_商業_経営</v>
      </c>
      <c r="N216" s="57">
        <f t="shared" si="120"/>
        <v>1215</v>
      </c>
      <c r="P216" s="57">
        <f t="shared" si="127"/>
        <v>215</v>
      </c>
      <c r="X216" s="59">
        <v>13</v>
      </c>
      <c r="Y216" s="56">
        <f t="shared" si="155"/>
        <v>31</v>
      </c>
      <c r="Z216" s="57" t="str">
        <f t="shared" si="156"/>
        <v>農業</v>
      </c>
      <c r="AA216" s="57" t="str">
        <f t="shared" si="157"/>
        <v/>
      </c>
      <c r="AB216" s="57" t="str">
        <f t="shared" si="157"/>
        <v/>
      </c>
      <c r="AC216" s="57" t="str">
        <f t="shared" si="157"/>
        <v/>
      </c>
      <c r="AD216" s="57" t="str">
        <f t="shared" si="157"/>
        <v/>
      </c>
      <c r="AE216" s="57" t="str">
        <f t="shared" si="157"/>
        <v/>
      </c>
      <c r="AF216" s="57" t="str">
        <f t="shared" si="157"/>
        <v/>
      </c>
      <c r="AG216" s="57" t="str">
        <f t="shared" si="157"/>
        <v>学校設定科目</v>
      </c>
      <c r="AH216" s="57" t="str">
        <f t="shared" si="157"/>
        <v/>
      </c>
      <c r="AI216" s="57" t="str">
        <f t="shared" si="157"/>
        <v/>
      </c>
      <c r="AJ216" s="57" t="str">
        <f t="shared" si="157"/>
        <v/>
      </c>
      <c r="AK216" s="57" t="str">
        <f t="shared" si="157"/>
        <v/>
      </c>
      <c r="AL216" s="57" t="str">
        <f t="shared" si="157"/>
        <v/>
      </c>
      <c r="AM216" s="57" t="str">
        <f t="shared" si="157"/>
        <v>食品化学</v>
      </c>
      <c r="AN216" s="57" t="str">
        <f t="shared" si="157"/>
        <v>機械設計</v>
      </c>
      <c r="AO216" s="57" t="str">
        <f t="shared" si="157"/>
        <v>財務会計Ⅱ</v>
      </c>
      <c r="AP216" s="57" t="str">
        <f t="shared" si="157"/>
        <v>海洋通信技術</v>
      </c>
      <c r="AQ216" s="57" t="str">
        <f t="shared" si="158"/>
        <v>服飾手芸</v>
      </c>
      <c r="AR216" s="57" t="str">
        <f t="shared" si="158"/>
        <v>看護情報活用</v>
      </c>
      <c r="AS216" s="57" t="str">
        <f t="shared" si="158"/>
        <v>情報コンテンツ実習</v>
      </c>
      <c r="AT216" s="57" t="str">
        <f t="shared" si="158"/>
        <v/>
      </c>
      <c r="AU216" s="57" t="str">
        <f t="shared" si="158"/>
        <v/>
      </c>
      <c r="AV216" s="57" t="str">
        <f t="shared" si="158"/>
        <v/>
      </c>
      <c r="AW216" s="57" t="str">
        <f t="shared" si="159"/>
        <v/>
      </c>
      <c r="AX216" s="57" t="str">
        <f t="shared" si="159"/>
        <v>鑑賞研究</v>
      </c>
      <c r="AY216" s="57" t="str">
        <f t="shared" si="159"/>
        <v/>
      </c>
      <c r="AZ216" s="57" t="str">
        <f t="shared" si="159"/>
        <v/>
      </c>
    </row>
    <row r="217" spans="2:52" x14ac:dyDescent="0.15">
      <c r="B217" s="50">
        <f t="shared" si="117"/>
        <v>12</v>
      </c>
      <c r="C217" s="50">
        <f t="shared" si="118"/>
        <v>12</v>
      </c>
      <c r="D217" s="50" t="str">
        <f t="shared" si="119"/>
        <v>1994_12_12</v>
      </c>
      <c r="E217" s="50" t="str">
        <f t="shared" si="121"/>
        <v>1_12_12</v>
      </c>
      <c r="F217" s="50">
        <f t="shared" si="122"/>
        <v>1</v>
      </c>
      <c r="G217" s="50">
        <f t="shared" si="123"/>
        <v>216</v>
      </c>
      <c r="H217" s="50">
        <f t="shared" si="124"/>
        <v>1216</v>
      </c>
      <c r="I217" s="57">
        <v>1994</v>
      </c>
      <c r="J217" s="57" t="s">
        <v>200</v>
      </c>
      <c r="K217" s="57" t="s">
        <v>526</v>
      </c>
      <c r="L217" s="57" t="str">
        <f t="shared" si="125"/>
        <v>1994_商業</v>
      </c>
      <c r="M217" s="57" t="str">
        <f t="shared" si="126"/>
        <v>1994_商業_商業法規</v>
      </c>
      <c r="N217" s="57">
        <f t="shared" si="120"/>
        <v>1216</v>
      </c>
      <c r="P217" s="57">
        <f t="shared" si="127"/>
        <v>216</v>
      </c>
      <c r="X217" s="59">
        <v>14</v>
      </c>
      <c r="Y217" s="56">
        <f t="shared" si="155"/>
        <v>62</v>
      </c>
      <c r="Z217" s="57" t="str">
        <f t="shared" si="156"/>
        <v>工業</v>
      </c>
      <c r="AA217" s="57" t="str">
        <f t="shared" si="157"/>
        <v/>
      </c>
      <c r="AB217" s="57" t="str">
        <f t="shared" si="157"/>
        <v/>
      </c>
      <c r="AC217" s="57" t="str">
        <f t="shared" si="157"/>
        <v/>
      </c>
      <c r="AD217" s="57" t="str">
        <f t="shared" si="157"/>
        <v/>
      </c>
      <c r="AE217" s="57" t="str">
        <f t="shared" si="157"/>
        <v/>
      </c>
      <c r="AF217" s="57" t="str">
        <f t="shared" si="157"/>
        <v/>
      </c>
      <c r="AG217" s="57" t="str">
        <f t="shared" si="157"/>
        <v/>
      </c>
      <c r="AH217" s="57" t="str">
        <f t="shared" si="157"/>
        <v/>
      </c>
      <c r="AI217" s="57" t="str">
        <f t="shared" si="157"/>
        <v/>
      </c>
      <c r="AJ217" s="57" t="str">
        <f t="shared" si="157"/>
        <v/>
      </c>
      <c r="AK217" s="57" t="str">
        <f t="shared" si="157"/>
        <v/>
      </c>
      <c r="AL217" s="57" t="str">
        <f t="shared" si="157"/>
        <v/>
      </c>
      <c r="AM217" s="57" t="str">
        <f t="shared" si="157"/>
        <v>微生物利用</v>
      </c>
      <c r="AN217" s="57" t="str">
        <f t="shared" si="157"/>
        <v>原動機</v>
      </c>
      <c r="AO217" s="57" t="str">
        <f t="shared" si="157"/>
        <v>原価計算</v>
      </c>
      <c r="AP217" s="57" t="str">
        <f t="shared" si="157"/>
        <v>資源増殖</v>
      </c>
      <c r="AQ217" s="57" t="str">
        <f t="shared" si="158"/>
        <v>フードデザイン</v>
      </c>
      <c r="AR217" s="57" t="str">
        <f t="shared" si="158"/>
        <v>学校設定科目</v>
      </c>
      <c r="AS217" s="57" t="str">
        <f t="shared" si="158"/>
        <v>学校設定科目</v>
      </c>
      <c r="AT217" s="57" t="str">
        <f t="shared" si="158"/>
        <v/>
      </c>
      <c r="AU217" s="57" t="str">
        <f t="shared" si="158"/>
        <v/>
      </c>
      <c r="AV217" s="57" t="str">
        <f t="shared" si="158"/>
        <v/>
      </c>
      <c r="AW217" s="57" t="str">
        <f t="shared" si="159"/>
        <v/>
      </c>
      <c r="AX217" s="57" t="str">
        <f t="shared" si="159"/>
        <v>学校設定科目</v>
      </c>
      <c r="AY217" s="57" t="str">
        <f t="shared" si="159"/>
        <v/>
      </c>
      <c r="AZ217" s="57" t="str">
        <f t="shared" si="159"/>
        <v/>
      </c>
    </row>
    <row r="218" spans="2:52" x14ac:dyDescent="0.15">
      <c r="B218" s="50">
        <f t="shared" si="117"/>
        <v>12</v>
      </c>
      <c r="C218" s="50">
        <f t="shared" si="118"/>
        <v>13</v>
      </c>
      <c r="D218" s="50" t="str">
        <f t="shared" si="119"/>
        <v>1994_12_13</v>
      </c>
      <c r="E218" s="50" t="str">
        <f t="shared" si="121"/>
        <v>1_13_12</v>
      </c>
      <c r="F218" s="50">
        <f t="shared" si="122"/>
        <v>1</v>
      </c>
      <c r="G218" s="50">
        <f t="shared" si="123"/>
        <v>217</v>
      </c>
      <c r="H218" s="50">
        <f t="shared" si="124"/>
        <v>1217</v>
      </c>
      <c r="I218" s="57">
        <v>1994</v>
      </c>
      <c r="J218" s="57" t="s">
        <v>200</v>
      </c>
      <c r="K218" s="57" t="s">
        <v>527</v>
      </c>
      <c r="L218" s="57" t="str">
        <f t="shared" si="125"/>
        <v>1994_商業</v>
      </c>
      <c r="M218" s="57" t="str">
        <f t="shared" si="126"/>
        <v>1994_商業_英語実務</v>
      </c>
      <c r="N218" s="57">
        <f t="shared" si="120"/>
        <v>1217</v>
      </c>
      <c r="P218" s="57">
        <f t="shared" si="127"/>
        <v>217</v>
      </c>
      <c r="X218" s="59">
        <v>15</v>
      </c>
      <c r="Y218" s="56">
        <f t="shared" si="155"/>
        <v>21</v>
      </c>
      <c r="Z218" s="57" t="str">
        <f t="shared" si="156"/>
        <v>商業</v>
      </c>
      <c r="AA218" s="57" t="str">
        <f t="shared" si="157"/>
        <v/>
      </c>
      <c r="AB218" s="57" t="str">
        <f t="shared" si="157"/>
        <v/>
      </c>
      <c r="AC218" s="57" t="str">
        <f t="shared" si="157"/>
        <v/>
      </c>
      <c r="AD218" s="57" t="str">
        <f t="shared" si="157"/>
        <v/>
      </c>
      <c r="AE218" s="57" t="str">
        <f t="shared" si="157"/>
        <v/>
      </c>
      <c r="AF218" s="57" t="str">
        <f t="shared" si="157"/>
        <v/>
      </c>
      <c r="AG218" s="57" t="str">
        <f t="shared" si="157"/>
        <v/>
      </c>
      <c r="AH218" s="57" t="str">
        <f t="shared" si="157"/>
        <v/>
      </c>
      <c r="AI218" s="57" t="str">
        <f t="shared" si="157"/>
        <v/>
      </c>
      <c r="AJ218" s="57" t="str">
        <f t="shared" si="157"/>
        <v/>
      </c>
      <c r="AK218" s="57" t="str">
        <f t="shared" si="157"/>
        <v/>
      </c>
      <c r="AL218" s="57" t="str">
        <f t="shared" si="157"/>
        <v/>
      </c>
      <c r="AM218" s="57" t="str">
        <f t="shared" si="157"/>
        <v>植物バイオテクノロジー</v>
      </c>
      <c r="AN218" s="57" t="str">
        <f t="shared" si="157"/>
        <v>電子機械</v>
      </c>
      <c r="AO218" s="57" t="str">
        <f t="shared" si="157"/>
        <v>管理会計</v>
      </c>
      <c r="AP218" s="57" t="str">
        <f t="shared" si="157"/>
        <v>海洋生物</v>
      </c>
      <c r="AQ218" s="57" t="str">
        <f t="shared" si="158"/>
        <v>食文化</v>
      </c>
      <c r="AR218" s="57" t="str">
        <f t="shared" si="158"/>
        <v/>
      </c>
      <c r="AS218" s="57" t="str">
        <f t="shared" si="158"/>
        <v/>
      </c>
      <c r="AT218" s="57" t="str">
        <f t="shared" si="158"/>
        <v/>
      </c>
      <c r="AU218" s="57" t="str">
        <f t="shared" si="158"/>
        <v/>
      </c>
      <c r="AV218" s="57" t="str">
        <f t="shared" si="158"/>
        <v/>
      </c>
      <c r="AW218" s="57" t="str">
        <f t="shared" si="159"/>
        <v/>
      </c>
      <c r="AX218" s="57" t="str">
        <f t="shared" si="159"/>
        <v/>
      </c>
      <c r="AY218" s="57" t="str">
        <f t="shared" si="159"/>
        <v/>
      </c>
      <c r="AZ218" s="57" t="str">
        <f t="shared" si="159"/>
        <v/>
      </c>
    </row>
    <row r="219" spans="2:52" x14ac:dyDescent="0.15">
      <c r="B219" s="50">
        <f t="shared" si="117"/>
        <v>12</v>
      </c>
      <c r="C219" s="50">
        <f t="shared" si="118"/>
        <v>14</v>
      </c>
      <c r="D219" s="50" t="str">
        <f t="shared" si="119"/>
        <v>1994_12_14</v>
      </c>
      <c r="E219" s="50" t="str">
        <f t="shared" si="121"/>
        <v>1_14_12</v>
      </c>
      <c r="F219" s="50">
        <f t="shared" si="122"/>
        <v>1</v>
      </c>
      <c r="G219" s="50">
        <f t="shared" si="123"/>
        <v>218</v>
      </c>
      <c r="H219" s="50">
        <f t="shared" si="124"/>
        <v>1218</v>
      </c>
      <c r="I219" s="57">
        <v>1994</v>
      </c>
      <c r="J219" s="57" t="s">
        <v>200</v>
      </c>
      <c r="K219" s="57" t="s">
        <v>528</v>
      </c>
      <c r="L219" s="57" t="str">
        <f t="shared" si="125"/>
        <v>1994_商業</v>
      </c>
      <c r="M219" s="57" t="str">
        <f t="shared" si="126"/>
        <v>1994_商業_国際経済</v>
      </c>
      <c r="N219" s="57">
        <f t="shared" si="120"/>
        <v>1218</v>
      </c>
      <c r="P219" s="57">
        <f t="shared" si="127"/>
        <v>218</v>
      </c>
      <c r="X219" s="59">
        <v>16</v>
      </c>
      <c r="Y219" s="56">
        <f t="shared" si="155"/>
        <v>23</v>
      </c>
      <c r="Z219" s="57" t="str">
        <f t="shared" si="156"/>
        <v>水産</v>
      </c>
      <c r="AA219" s="57" t="str">
        <f t="shared" si="157"/>
        <v/>
      </c>
      <c r="AB219" s="57" t="str">
        <f t="shared" si="157"/>
        <v/>
      </c>
      <c r="AC219" s="57" t="str">
        <f t="shared" si="157"/>
        <v/>
      </c>
      <c r="AD219" s="57" t="str">
        <f t="shared" si="157"/>
        <v/>
      </c>
      <c r="AE219" s="57" t="str">
        <f t="shared" si="157"/>
        <v/>
      </c>
      <c r="AF219" s="57" t="str">
        <f t="shared" si="157"/>
        <v/>
      </c>
      <c r="AG219" s="57" t="str">
        <f t="shared" si="157"/>
        <v/>
      </c>
      <c r="AH219" s="57" t="str">
        <f t="shared" si="157"/>
        <v/>
      </c>
      <c r="AI219" s="57" t="str">
        <f t="shared" si="157"/>
        <v/>
      </c>
      <c r="AJ219" s="57" t="str">
        <f t="shared" si="157"/>
        <v/>
      </c>
      <c r="AK219" s="57" t="str">
        <f t="shared" si="157"/>
        <v/>
      </c>
      <c r="AL219" s="57" t="str">
        <f t="shared" si="157"/>
        <v/>
      </c>
      <c r="AM219" s="57" t="str">
        <f t="shared" si="157"/>
        <v>動物バイオテクノロジー</v>
      </c>
      <c r="AN219" s="57" t="str">
        <f t="shared" si="157"/>
        <v>電子機械応用</v>
      </c>
      <c r="AO219" s="57" t="str">
        <f t="shared" si="157"/>
        <v>情報処理</v>
      </c>
      <c r="AP219" s="57" t="str">
        <f t="shared" si="157"/>
        <v>海洋環境</v>
      </c>
      <c r="AQ219" s="57" t="str">
        <f t="shared" si="158"/>
        <v>調理</v>
      </c>
      <c r="AR219" s="57" t="str">
        <f t="shared" si="158"/>
        <v/>
      </c>
      <c r="AS219" s="57" t="str">
        <f t="shared" si="158"/>
        <v/>
      </c>
      <c r="AT219" s="57" t="str">
        <f t="shared" si="158"/>
        <v/>
      </c>
      <c r="AU219" s="57" t="str">
        <f t="shared" si="158"/>
        <v/>
      </c>
      <c r="AV219" s="57" t="str">
        <f t="shared" si="158"/>
        <v/>
      </c>
      <c r="AW219" s="57" t="str">
        <f t="shared" si="159"/>
        <v/>
      </c>
      <c r="AX219" s="57" t="str">
        <f t="shared" si="159"/>
        <v/>
      </c>
      <c r="AY219" s="57" t="str">
        <f t="shared" si="159"/>
        <v/>
      </c>
      <c r="AZ219" s="57" t="str">
        <f t="shared" si="159"/>
        <v/>
      </c>
    </row>
    <row r="220" spans="2:52" x14ac:dyDescent="0.15">
      <c r="B220" s="50">
        <f t="shared" si="117"/>
        <v>12</v>
      </c>
      <c r="C220" s="50">
        <f t="shared" si="118"/>
        <v>15</v>
      </c>
      <c r="D220" s="50" t="str">
        <f t="shared" si="119"/>
        <v>1994_12_15</v>
      </c>
      <c r="E220" s="50" t="str">
        <f t="shared" si="121"/>
        <v>1_15_12</v>
      </c>
      <c r="F220" s="50">
        <f t="shared" si="122"/>
        <v>1</v>
      </c>
      <c r="G220" s="50">
        <f t="shared" si="123"/>
        <v>219</v>
      </c>
      <c r="H220" s="50">
        <f t="shared" si="124"/>
        <v>1219</v>
      </c>
      <c r="I220" s="57">
        <v>1994</v>
      </c>
      <c r="J220" s="57" t="s">
        <v>200</v>
      </c>
      <c r="K220" s="57" t="s">
        <v>529</v>
      </c>
      <c r="L220" s="57" t="str">
        <f t="shared" si="125"/>
        <v>1994_商業</v>
      </c>
      <c r="M220" s="57" t="str">
        <f t="shared" si="126"/>
        <v>1994_商業_工業簿記</v>
      </c>
      <c r="N220" s="57">
        <f t="shared" si="120"/>
        <v>1219</v>
      </c>
      <c r="P220" s="57">
        <f t="shared" si="127"/>
        <v>219</v>
      </c>
      <c r="X220" s="59">
        <v>17</v>
      </c>
      <c r="Y220" s="56">
        <f t="shared" si="155"/>
        <v>21</v>
      </c>
      <c r="Z220" s="57" t="str">
        <f t="shared" si="156"/>
        <v>専・家庭</v>
      </c>
      <c r="AA220" s="57" t="str">
        <f t="shared" si="157"/>
        <v/>
      </c>
      <c r="AB220" s="57" t="str">
        <f t="shared" si="157"/>
        <v/>
      </c>
      <c r="AC220" s="57" t="str">
        <f t="shared" si="157"/>
        <v/>
      </c>
      <c r="AD220" s="57" t="str">
        <f t="shared" si="157"/>
        <v/>
      </c>
      <c r="AE220" s="57" t="str">
        <f t="shared" si="157"/>
        <v/>
      </c>
      <c r="AF220" s="57" t="str">
        <f t="shared" si="157"/>
        <v/>
      </c>
      <c r="AG220" s="57" t="str">
        <f t="shared" si="157"/>
        <v/>
      </c>
      <c r="AH220" s="57" t="str">
        <f t="shared" si="157"/>
        <v/>
      </c>
      <c r="AI220" s="57" t="str">
        <f t="shared" si="157"/>
        <v/>
      </c>
      <c r="AJ220" s="57" t="str">
        <f t="shared" si="157"/>
        <v/>
      </c>
      <c r="AK220" s="57" t="str">
        <f t="shared" si="157"/>
        <v/>
      </c>
      <c r="AL220" s="57" t="str">
        <f t="shared" si="157"/>
        <v/>
      </c>
      <c r="AM220" s="57" t="str">
        <f t="shared" si="157"/>
        <v>農業経済</v>
      </c>
      <c r="AN220" s="57" t="str">
        <f t="shared" si="157"/>
        <v>自動車工学</v>
      </c>
      <c r="AO220" s="57" t="str">
        <f t="shared" si="157"/>
        <v>ビジネス情報</v>
      </c>
      <c r="AP220" s="57" t="str">
        <f t="shared" si="157"/>
        <v>小型船舶</v>
      </c>
      <c r="AQ220" s="57" t="str">
        <f t="shared" si="158"/>
        <v>栄養</v>
      </c>
      <c r="AR220" s="57" t="str">
        <f t="shared" si="158"/>
        <v/>
      </c>
      <c r="AS220" s="57" t="str">
        <f t="shared" si="158"/>
        <v/>
      </c>
      <c r="AT220" s="57" t="str">
        <f t="shared" si="158"/>
        <v/>
      </c>
      <c r="AU220" s="57" t="str">
        <f t="shared" si="158"/>
        <v/>
      </c>
      <c r="AV220" s="57" t="str">
        <f t="shared" si="158"/>
        <v/>
      </c>
      <c r="AW220" s="57" t="str">
        <f t="shared" si="159"/>
        <v/>
      </c>
      <c r="AX220" s="57" t="str">
        <f t="shared" si="159"/>
        <v/>
      </c>
      <c r="AY220" s="57" t="str">
        <f t="shared" si="159"/>
        <v/>
      </c>
      <c r="AZ220" s="57" t="str">
        <f t="shared" si="159"/>
        <v/>
      </c>
    </row>
    <row r="221" spans="2:52" x14ac:dyDescent="0.15">
      <c r="B221" s="50">
        <f t="shared" si="117"/>
        <v>12</v>
      </c>
      <c r="C221" s="50">
        <f t="shared" si="118"/>
        <v>16</v>
      </c>
      <c r="D221" s="50" t="str">
        <f t="shared" si="119"/>
        <v>1994_12_16</v>
      </c>
      <c r="E221" s="50" t="str">
        <f t="shared" si="121"/>
        <v>1_16_12</v>
      </c>
      <c r="F221" s="50">
        <f t="shared" si="122"/>
        <v>1</v>
      </c>
      <c r="G221" s="50">
        <f t="shared" si="123"/>
        <v>220</v>
      </c>
      <c r="H221" s="50">
        <f t="shared" si="124"/>
        <v>1220</v>
      </c>
      <c r="I221" s="57">
        <v>1994</v>
      </c>
      <c r="J221" s="57" t="s">
        <v>200</v>
      </c>
      <c r="K221" s="57" t="s">
        <v>530</v>
      </c>
      <c r="L221" s="57" t="str">
        <f t="shared" si="125"/>
        <v>1994_商業</v>
      </c>
      <c r="M221" s="57" t="str">
        <f t="shared" si="126"/>
        <v>1994_商業_会計</v>
      </c>
      <c r="N221" s="57">
        <f t="shared" si="120"/>
        <v>1220</v>
      </c>
      <c r="P221" s="57">
        <f t="shared" si="127"/>
        <v>220</v>
      </c>
      <c r="X221" s="59">
        <v>18</v>
      </c>
      <c r="Y221" s="56">
        <f t="shared" si="155"/>
        <v>14</v>
      </c>
      <c r="Z221" s="57" t="str">
        <f t="shared" si="156"/>
        <v>看護</v>
      </c>
      <c r="AA221" s="57" t="str">
        <f t="shared" si="157"/>
        <v/>
      </c>
      <c r="AB221" s="57" t="str">
        <f t="shared" si="157"/>
        <v/>
      </c>
      <c r="AC221" s="57" t="str">
        <f t="shared" si="157"/>
        <v/>
      </c>
      <c r="AD221" s="57" t="str">
        <f t="shared" si="157"/>
        <v/>
      </c>
      <c r="AE221" s="57" t="str">
        <f t="shared" si="157"/>
        <v/>
      </c>
      <c r="AF221" s="57" t="str">
        <f t="shared" si="157"/>
        <v/>
      </c>
      <c r="AG221" s="57" t="str">
        <f t="shared" si="157"/>
        <v/>
      </c>
      <c r="AH221" s="57" t="str">
        <f t="shared" si="157"/>
        <v/>
      </c>
      <c r="AI221" s="57" t="str">
        <f t="shared" si="157"/>
        <v/>
      </c>
      <c r="AJ221" s="57" t="str">
        <f t="shared" si="157"/>
        <v/>
      </c>
      <c r="AK221" s="57" t="str">
        <f t="shared" si="157"/>
        <v/>
      </c>
      <c r="AL221" s="57" t="str">
        <f t="shared" si="157"/>
        <v/>
      </c>
      <c r="AM221" s="57" t="str">
        <f t="shared" si="157"/>
        <v>食品流通</v>
      </c>
      <c r="AN221" s="57" t="str">
        <f t="shared" si="157"/>
        <v>自動車整備</v>
      </c>
      <c r="AO221" s="57" t="str">
        <f t="shared" si="157"/>
        <v>電子商取引</v>
      </c>
      <c r="AP221" s="57" t="str">
        <f t="shared" si="157"/>
        <v>食品製造</v>
      </c>
      <c r="AQ221" s="57" t="str">
        <f t="shared" si="158"/>
        <v>食品</v>
      </c>
      <c r="AR221" s="57" t="str">
        <f t="shared" si="158"/>
        <v/>
      </c>
      <c r="AS221" s="57" t="str">
        <f t="shared" si="158"/>
        <v/>
      </c>
      <c r="AT221" s="57" t="str">
        <f t="shared" si="158"/>
        <v/>
      </c>
      <c r="AU221" s="57" t="str">
        <f t="shared" si="158"/>
        <v/>
      </c>
      <c r="AV221" s="57" t="str">
        <f t="shared" si="158"/>
        <v/>
      </c>
      <c r="AW221" s="57" t="str">
        <f t="shared" si="159"/>
        <v/>
      </c>
      <c r="AX221" s="57" t="str">
        <f t="shared" si="159"/>
        <v/>
      </c>
      <c r="AY221" s="57" t="str">
        <f t="shared" si="159"/>
        <v/>
      </c>
      <c r="AZ221" s="57" t="str">
        <f t="shared" si="159"/>
        <v/>
      </c>
    </row>
    <row r="222" spans="2:52" x14ac:dyDescent="0.15">
      <c r="B222" s="50">
        <f t="shared" si="117"/>
        <v>12</v>
      </c>
      <c r="C222" s="50">
        <f t="shared" si="118"/>
        <v>17</v>
      </c>
      <c r="D222" s="50" t="str">
        <f t="shared" si="119"/>
        <v>1994_12_17</v>
      </c>
      <c r="E222" s="50" t="str">
        <f t="shared" si="121"/>
        <v>1_17_12</v>
      </c>
      <c r="F222" s="50">
        <f t="shared" si="122"/>
        <v>1</v>
      </c>
      <c r="G222" s="50">
        <f t="shared" si="123"/>
        <v>221</v>
      </c>
      <c r="H222" s="50">
        <f t="shared" si="124"/>
        <v>1221</v>
      </c>
      <c r="I222" s="57">
        <v>1994</v>
      </c>
      <c r="J222" s="57" t="s">
        <v>200</v>
      </c>
      <c r="K222" s="57" t="s">
        <v>531</v>
      </c>
      <c r="L222" s="57" t="str">
        <f t="shared" si="125"/>
        <v>1994_商業</v>
      </c>
      <c r="M222" s="57" t="str">
        <f t="shared" si="126"/>
        <v>1994_商業_税務会計</v>
      </c>
      <c r="N222" s="57">
        <f t="shared" si="120"/>
        <v>1221</v>
      </c>
      <c r="P222" s="57">
        <f t="shared" si="127"/>
        <v>221</v>
      </c>
      <c r="X222" s="59">
        <v>19</v>
      </c>
      <c r="Y222" s="56">
        <f t="shared" si="155"/>
        <v>14</v>
      </c>
      <c r="Z222" s="57" t="str">
        <f t="shared" si="156"/>
        <v>専・情報</v>
      </c>
      <c r="AA222" s="57" t="str">
        <f t="shared" si="157"/>
        <v/>
      </c>
      <c r="AB222" s="57" t="str">
        <f t="shared" si="157"/>
        <v/>
      </c>
      <c r="AC222" s="57" t="str">
        <f t="shared" si="157"/>
        <v/>
      </c>
      <c r="AD222" s="57" t="str">
        <f t="shared" si="157"/>
        <v/>
      </c>
      <c r="AE222" s="57" t="str">
        <f t="shared" si="157"/>
        <v/>
      </c>
      <c r="AF222" s="57" t="str">
        <f t="shared" si="157"/>
        <v/>
      </c>
      <c r="AG222" s="57" t="str">
        <f t="shared" si="157"/>
        <v/>
      </c>
      <c r="AH222" s="57" t="str">
        <f t="shared" si="157"/>
        <v/>
      </c>
      <c r="AI222" s="57" t="str">
        <f t="shared" si="157"/>
        <v/>
      </c>
      <c r="AJ222" s="57" t="str">
        <f t="shared" si="157"/>
        <v/>
      </c>
      <c r="AK222" s="57" t="str">
        <f t="shared" si="157"/>
        <v/>
      </c>
      <c r="AL222" s="57" t="str">
        <f t="shared" si="157"/>
        <v/>
      </c>
      <c r="AM222" s="57" t="str">
        <f t="shared" si="157"/>
        <v>森林科学</v>
      </c>
      <c r="AN222" s="57" t="str">
        <f t="shared" si="157"/>
        <v>電気基礎</v>
      </c>
      <c r="AO222" s="57" t="str">
        <f t="shared" si="157"/>
        <v>プログラミング</v>
      </c>
      <c r="AP222" s="57" t="str">
        <f t="shared" si="157"/>
        <v>食品管理</v>
      </c>
      <c r="AQ222" s="57" t="str">
        <f t="shared" si="158"/>
        <v>食品衛生</v>
      </c>
      <c r="AR222" s="57" t="str">
        <f t="shared" si="158"/>
        <v/>
      </c>
      <c r="AS222" s="57" t="str">
        <f t="shared" si="158"/>
        <v/>
      </c>
      <c r="AT222" s="57" t="str">
        <f t="shared" si="158"/>
        <v/>
      </c>
      <c r="AU222" s="57" t="str">
        <f t="shared" si="158"/>
        <v/>
      </c>
      <c r="AV222" s="57" t="str">
        <f t="shared" si="158"/>
        <v/>
      </c>
      <c r="AW222" s="57" t="str">
        <f t="shared" si="159"/>
        <v/>
      </c>
      <c r="AX222" s="57" t="str">
        <f t="shared" si="159"/>
        <v/>
      </c>
      <c r="AY222" s="57" t="str">
        <f t="shared" si="159"/>
        <v/>
      </c>
      <c r="AZ222" s="57" t="str">
        <f t="shared" si="159"/>
        <v/>
      </c>
    </row>
    <row r="223" spans="2:52" x14ac:dyDescent="0.15">
      <c r="B223" s="50">
        <f t="shared" si="117"/>
        <v>12</v>
      </c>
      <c r="C223" s="50">
        <f t="shared" si="118"/>
        <v>18</v>
      </c>
      <c r="D223" s="50" t="str">
        <f t="shared" si="119"/>
        <v>1994_12_18</v>
      </c>
      <c r="E223" s="50" t="str">
        <f t="shared" si="121"/>
        <v>1_18_12</v>
      </c>
      <c r="F223" s="50">
        <f t="shared" si="122"/>
        <v>1</v>
      </c>
      <c r="G223" s="50">
        <f t="shared" si="123"/>
        <v>222</v>
      </c>
      <c r="H223" s="50">
        <f t="shared" si="124"/>
        <v>1222</v>
      </c>
      <c r="I223" s="57">
        <v>1994</v>
      </c>
      <c r="J223" s="57" t="s">
        <v>200</v>
      </c>
      <c r="K223" s="57" t="s">
        <v>532</v>
      </c>
      <c r="L223" s="57" t="str">
        <f t="shared" si="125"/>
        <v>1994_商業</v>
      </c>
      <c r="M223" s="57" t="str">
        <f t="shared" si="126"/>
        <v>1994_商業_文書処理</v>
      </c>
      <c r="N223" s="57">
        <f t="shared" si="120"/>
        <v>1222</v>
      </c>
      <c r="P223" s="57">
        <f t="shared" si="127"/>
        <v>222</v>
      </c>
      <c r="X223" s="59">
        <v>20</v>
      </c>
      <c r="Y223" s="56">
        <f t="shared" si="155"/>
        <v>10</v>
      </c>
      <c r="Z223" s="57" t="str">
        <f t="shared" si="156"/>
        <v>福祉</v>
      </c>
      <c r="AA223" s="57" t="str">
        <f t="shared" si="157"/>
        <v/>
      </c>
      <c r="AB223" s="57" t="str">
        <f t="shared" si="157"/>
        <v/>
      </c>
      <c r="AC223" s="57" t="str">
        <f t="shared" si="157"/>
        <v/>
      </c>
      <c r="AD223" s="57" t="str">
        <f t="shared" si="157"/>
        <v/>
      </c>
      <c r="AE223" s="57" t="str">
        <f t="shared" si="157"/>
        <v/>
      </c>
      <c r="AF223" s="57" t="str">
        <f t="shared" si="157"/>
        <v/>
      </c>
      <c r="AG223" s="57" t="str">
        <f t="shared" si="157"/>
        <v/>
      </c>
      <c r="AH223" s="57" t="str">
        <f t="shared" si="157"/>
        <v/>
      </c>
      <c r="AI223" s="57" t="str">
        <f t="shared" si="157"/>
        <v/>
      </c>
      <c r="AJ223" s="57" t="str">
        <f t="shared" si="157"/>
        <v/>
      </c>
      <c r="AK223" s="57" t="str">
        <f t="shared" si="157"/>
        <v/>
      </c>
      <c r="AL223" s="57" t="str">
        <f t="shared" si="157"/>
        <v/>
      </c>
      <c r="AM223" s="57" t="str">
        <f t="shared" si="157"/>
        <v>森林経営</v>
      </c>
      <c r="AN223" s="57" t="str">
        <f t="shared" si="157"/>
        <v>電気機器</v>
      </c>
      <c r="AO223" s="57" t="str">
        <f t="shared" si="157"/>
        <v>ビジネス情報管理</v>
      </c>
      <c r="AP223" s="57" t="str">
        <f t="shared" si="157"/>
        <v>水産流通</v>
      </c>
      <c r="AQ223" s="57" t="str">
        <f t="shared" si="158"/>
        <v>公衆衛生</v>
      </c>
      <c r="AR223" s="57" t="str">
        <f t="shared" si="158"/>
        <v/>
      </c>
      <c r="AS223" s="57" t="str">
        <f t="shared" si="158"/>
        <v/>
      </c>
      <c r="AT223" s="57" t="str">
        <f t="shared" si="158"/>
        <v/>
      </c>
      <c r="AU223" s="57" t="str">
        <f t="shared" si="158"/>
        <v/>
      </c>
      <c r="AV223" s="57" t="str">
        <f t="shared" si="158"/>
        <v/>
      </c>
      <c r="AW223" s="57" t="str">
        <f t="shared" si="159"/>
        <v/>
      </c>
      <c r="AX223" s="57" t="str">
        <f t="shared" si="159"/>
        <v/>
      </c>
      <c r="AY223" s="57" t="str">
        <f t="shared" si="159"/>
        <v/>
      </c>
      <c r="AZ223" s="57" t="str">
        <f t="shared" si="159"/>
        <v/>
      </c>
    </row>
    <row r="224" spans="2:52" x14ac:dyDescent="0.15">
      <c r="B224" s="50">
        <f t="shared" si="117"/>
        <v>12</v>
      </c>
      <c r="C224" s="50">
        <f t="shared" si="118"/>
        <v>19</v>
      </c>
      <c r="D224" s="50" t="str">
        <f t="shared" si="119"/>
        <v>1994_12_19</v>
      </c>
      <c r="E224" s="50" t="str">
        <f t="shared" si="121"/>
        <v>1_19_12</v>
      </c>
      <c r="F224" s="50">
        <f t="shared" si="122"/>
        <v>1</v>
      </c>
      <c r="G224" s="50">
        <f t="shared" si="123"/>
        <v>223</v>
      </c>
      <c r="H224" s="50">
        <f t="shared" si="124"/>
        <v>1223</v>
      </c>
      <c r="I224" s="57">
        <v>1994</v>
      </c>
      <c r="J224" s="57" t="s">
        <v>200</v>
      </c>
      <c r="K224" s="57" t="s">
        <v>215</v>
      </c>
      <c r="L224" s="57" t="str">
        <f t="shared" si="125"/>
        <v>1994_商業</v>
      </c>
      <c r="M224" s="57" t="str">
        <f t="shared" si="126"/>
        <v>1994_商業_プログラミング</v>
      </c>
      <c r="N224" s="57">
        <f t="shared" si="120"/>
        <v>1223</v>
      </c>
      <c r="P224" s="57">
        <f t="shared" si="127"/>
        <v>223</v>
      </c>
      <c r="X224" s="59">
        <v>21</v>
      </c>
      <c r="Y224" s="56">
        <f t="shared" si="155"/>
        <v>9</v>
      </c>
      <c r="Z224" s="57" t="str">
        <f t="shared" si="156"/>
        <v>理数</v>
      </c>
      <c r="AA224" s="57" t="str">
        <f t="shared" si="157"/>
        <v/>
      </c>
      <c r="AB224" s="57" t="str">
        <f t="shared" si="157"/>
        <v/>
      </c>
      <c r="AC224" s="57" t="str">
        <f t="shared" si="157"/>
        <v/>
      </c>
      <c r="AD224" s="57" t="str">
        <f t="shared" si="157"/>
        <v/>
      </c>
      <c r="AE224" s="57" t="str">
        <f t="shared" si="157"/>
        <v/>
      </c>
      <c r="AF224" s="57" t="str">
        <f t="shared" si="157"/>
        <v/>
      </c>
      <c r="AG224" s="57" t="str">
        <f t="shared" si="157"/>
        <v/>
      </c>
      <c r="AH224" s="57" t="str">
        <f t="shared" si="157"/>
        <v/>
      </c>
      <c r="AI224" s="57" t="str">
        <f t="shared" si="157"/>
        <v/>
      </c>
      <c r="AJ224" s="57" t="str">
        <f t="shared" si="157"/>
        <v/>
      </c>
      <c r="AK224" s="57" t="str">
        <f t="shared" si="157"/>
        <v/>
      </c>
      <c r="AL224" s="57" t="str">
        <f t="shared" si="157"/>
        <v/>
      </c>
      <c r="AM224" s="57" t="str">
        <f t="shared" si="157"/>
        <v>林産物利用</v>
      </c>
      <c r="AN224" s="57" t="str">
        <f t="shared" si="157"/>
        <v>電力技術</v>
      </c>
      <c r="AO224" s="57" t="str">
        <f t="shared" si="157"/>
        <v>学校設定科目</v>
      </c>
      <c r="AP224" s="57" t="str">
        <f t="shared" si="157"/>
        <v>ダイビング</v>
      </c>
      <c r="AQ224" s="57" t="str">
        <f t="shared" si="158"/>
        <v>学校設定科目</v>
      </c>
      <c r="AR224" s="57" t="str">
        <f t="shared" si="158"/>
        <v/>
      </c>
      <c r="AS224" s="57" t="str">
        <f t="shared" si="158"/>
        <v/>
      </c>
      <c r="AT224" s="57" t="str">
        <f t="shared" si="158"/>
        <v/>
      </c>
      <c r="AU224" s="57" t="str">
        <f t="shared" si="158"/>
        <v/>
      </c>
      <c r="AV224" s="57" t="str">
        <f t="shared" si="158"/>
        <v/>
      </c>
      <c r="AW224" s="57" t="str">
        <f t="shared" si="159"/>
        <v/>
      </c>
      <c r="AX224" s="57" t="str">
        <f t="shared" si="159"/>
        <v/>
      </c>
      <c r="AY224" s="57" t="str">
        <f t="shared" si="159"/>
        <v/>
      </c>
      <c r="AZ224" s="57" t="str">
        <f t="shared" si="159"/>
        <v/>
      </c>
    </row>
    <row r="225" spans="2:52" x14ac:dyDescent="0.15">
      <c r="B225" s="50">
        <f t="shared" si="117"/>
        <v>12</v>
      </c>
      <c r="C225" s="50">
        <f t="shared" si="118"/>
        <v>20</v>
      </c>
      <c r="D225" s="50" t="str">
        <f t="shared" si="119"/>
        <v>1994_12_20</v>
      </c>
      <c r="E225" s="50" t="str">
        <f t="shared" si="121"/>
        <v>1_20_12</v>
      </c>
      <c r="F225" s="50">
        <f t="shared" si="122"/>
        <v>1</v>
      </c>
      <c r="G225" s="50">
        <f t="shared" si="123"/>
        <v>224</v>
      </c>
      <c r="H225" s="50">
        <f t="shared" si="124"/>
        <v>1224</v>
      </c>
      <c r="I225" s="57">
        <v>1994</v>
      </c>
      <c r="J225" s="57" t="s">
        <v>200</v>
      </c>
      <c r="K225" s="57" t="s">
        <v>533</v>
      </c>
      <c r="L225" s="57" t="str">
        <f t="shared" si="125"/>
        <v>1994_商業</v>
      </c>
      <c r="M225" s="57" t="str">
        <f t="shared" si="126"/>
        <v>1994_商業_情報管理</v>
      </c>
      <c r="N225" s="57">
        <f t="shared" si="120"/>
        <v>1224</v>
      </c>
      <c r="P225" s="57">
        <f t="shared" si="127"/>
        <v>224</v>
      </c>
      <c r="X225" s="59">
        <v>22</v>
      </c>
      <c r="Y225" s="56">
        <f t="shared" si="155"/>
        <v>9</v>
      </c>
      <c r="Z225" s="57" t="str">
        <f t="shared" si="156"/>
        <v>体育</v>
      </c>
      <c r="AA225" s="57" t="str">
        <f t="shared" si="157"/>
        <v/>
      </c>
      <c r="AB225" s="57" t="str">
        <f t="shared" si="157"/>
        <v/>
      </c>
      <c r="AC225" s="57" t="str">
        <f t="shared" si="157"/>
        <v/>
      </c>
      <c r="AD225" s="57" t="str">
        <f t="shared" si="157"/>
        <v/>
      </c>
      <c r="AE225" s="57" t="str">
        <f t="shared" si="157"/>
        <v/>
      </c>
      <c r="AF225" s="57" t="str">
        <f t="shared" si="157"/>
        <v/>
      </c>
      <c r="AG225" s="57" t="str">
        <f t="shared" si="157"/>
        <v/>
      </c>
      <c r="AH225" s="57" t="str">
        <f t="shared" si="157"/>
        <v/>
      </c>
      <c r="AI225" s="57" t="str">
        <f t="shared" si="157"/>
        <v/>
      </c>
      <c r="AJ225" s="57" t="str">
        <f t="shared" si="157"/>
        <v/>
      </c>
      <c r="AK225" s="57" t="str">
        <f t="shared" si="157"/>
        <v/>
      </c>
      <c r="AL225" s="57" t="str">
        <f t="shared" si="157"/>
        <v/>
      </c>
      <c r="AM225" s="57" t="str">
        <f t="shared" si="157"/>
        <v>農業土木設計</v>
      </c>
      <c r="AN225" s="57" t="str">
        <f t="shared" si="157"/>
        <v>電子技術</v>
      </c>
      <c r="AO225" s="57" t="str">
        <f t="shared" si="157"/>
        <v/>
      </c>
      <c r="AP225" s="57" t="str">
        <f t="shared" si="157"/>
        <v>マリンスポーツ</v>
      </c>
      <c r="AQ225" s="57" t="str">
        <f t="shared" si="158"/>
        <v/>
      </c>
      <c r="AR225" s="57" t="str">
        <f t="shared" si="158"/>
        <v/>
      </c>
      <c r="AS225" s="57" t="str">
        <f t="shared" si="158"/>
        <v/>
      </c>
      <c r="AT225" s="57" t="str">
        <f t="shared" si="158"/>
        <v/>
      </c>
      <c r="AU225" s="57" t="str">
        <f t="shared" si="158"/>
        <v/>
      </c>
      <c r="AV225" s="57" t="str">
        <f t="shared" si="158"/>
        <v/>
      </c>
      <c r="AW225" s="57" t="str">
        <f t="shared" si="159"/>
        <v/>
      </c>
      <c r="AX225" s="57" t="str">
        <f t="shared" si="159"/>
        <v/>
      </c>
      <c r="AY225" s="57" t="str">
        <f t="shared" si="159"/>
        <v/>
      </c>
      <c r="AZ225" s="57" t="str">
        <f t="shared" si="159"/>
        <v/>
      </c>
    </row>
    <row r="226" spans="2:52" x14ac:dyDescent="0.15">
      <c r="B226" s="50">
        <f t="shared" si="117"/>
        <v>12</v>
      </c>
      <c r="C226" s="50">
        <f t="shared" si="118"/>
        <v>21</v>
      </c>
      <c r="D226" s="50" t="str">
        <f t="shared" si="119"/>
        <v>1994_12_21</v>
      </c>
      <c r="E226" s="50" t="str">
        <f t="shared" si="121"/>
        <v>1_21_12</v>
      </c>
      <c r="F226" s="50">
        <f t="shared" si="122"/>
        <v>1</v>
      </c>
      <c r="G226" s="50">
        <f t="shared" si="123"/>
        <v>225</v>
      </c>
      <c r="H226" s="50">
        <f t="shared" si="124"/>
        <v>1225</v>
      </c>
      <c r="I226" s="57">
        <v>1994</v>
      </c>
      <c r="J226" s="57" t="s">
        <v>200</v>
      </c>
      <c r="K226" s="57" t="s">
        <v>534</v>
      </c>
      <c r="L226" s="57" t="str">
        <f t="shared" si="125"/>
        <v>1994_商業</v>
      </c>
      <c r="M226" s="57" t="str">
        <f t="shared" si="126"/>
        <v>1994_商業_経営情報</v>
      </c>
      <c r="N226" s="57">
        <f t="shared" si="120"/>
        <v>1225</v>
      </c>
      <c r="P226" s="57">
        <f t="shared" si="127"/>
        <v>225</v>
      </c>
      <c r="X226" s="59">
        <v>23</v>
      </c>
      <c r="Y226" s="56">
        <f t="shared" si="155"/>
        <v>9</v>
      </c>
      <c r="Z226" s="57" t="str">
        <f t="shared" si="156"/>
        <v>音楽</v>
      </c>
      <c r="AA226" s="57" t="str">
        <f t="shared" si="157"/>
        <v/>
      </c>
      <c r="AB226" s="57" t="str">
        <f t="shared" si="157"/>
        <v/>
      </c>
      <c r="AC226" s="57" t="str">
        <f t="shared" si="157"/>
        <v/>
      </c>
      <c r="AD226" s="57" t="str">
        <f t="shared" si="157"/>
        <v/>
      </c>
      <c r="AE226" s="57" t="str">
        <f t="shared" si="157"/>
        <v/>
      </c>
      <c r="AF226" s="57" t="str">
        <f t="shared" si="157"/>
        <v/>
      </c>
      <c r="AG226" s="57" t="str">
        <f t="shared" si="157"/>
        <v/>
      </c>
      <c r="AH226" s="57" t="str">
        <f t="shared" si="157"/>
        <v/>
      </c>
      <c r="AI226" s="57" t="str">
        <f t="shared" si="157"/>
        <v/>
      </c>
      <c r="AJ226" s="57" t="str">
        <f t="shared" si="157"/>
        <v/>
      </c>
      <c r="AK226" s="57" t="str">
        <f t="shared" si="157"/>
        <v/>
      </c>
      <c r="AL226" s="57" t="str">
        <f t="shared" si="157"/>
        <v/>
      </c>
      <c r="AM226" s="57" t="str">
        <f t="shared" si="157"/>
        <v>農業土木施工</v>
      </c>
      <c r="AN226" s="57" t="str">
        <f t="shared" si="157"/>
        <v>電子回路</v>
      </c>
      <c r="AO226" s="57" t="str">
        <f t="shared" si="157"/>
        <v/>
      </c>
      <c r="AP226" s="57" t="str">
        <f t="shared" si="157"/>
        <v>学校設定科目</v>
      </c>
      <c r="AQ226" s="57" t="str">
        <f t="shared" si="158"/>
        <v/>
      </c>
      <c r="AR226" s="57" t="str">
        <f t="shared" si="158"/>
        <v/>
      </c>
      <c r="AS226" s="57" t="str">
        <f t="shared" si="158"/>
        <v/>
      </c>
      <c r="AT226" s="57" t="str">
        <f t="shared" si="158"/>
        <v/>
      </c>
      <c r="AU226" s="57" t="str">
        <f t="shared" si="158"/>
        <v/>
      </c>
      <c r="AV226" s="57" t="str">
        <f t="shared" si="158"/>
        <v/>
      </c>
      <c r="AW226" s="57" t="str">
        <f t="shared" si="159"/>
        <v/>
      </c>
      <c r="AX226" s="57" t="str">
        <f t="shared" si="159"/>
        <v/>
      </c>
      <c r="AY226" s="57" t="str">
        <f t="shared" si="159"/>
        <v/>
      </c>
      <c r="AZ226" s="57" t="str">
        <f t="shared" si="159"/>
        <v/>
      </c>
    </row>
    <row r="227" spans="2:52" x14ac:dyDescent="0.15">
      <c r="B227" s="50">
        <f t="shared" si="117"/>
        <v>12</v>
      </c>
      <c r="C227" s="50">
        <f t="shared" si="118"/>
        <v>22</v>
      </c>
      <c r="D227" s="50" t="str">
        <f t="shared" si="119"/>
        <v>1994_12_22</v>
      </c>
      <c r="E227" s="50" t="str">
        <f t="shared" si="121"/>
        <v>1_22_12</v>
      </c>
      <c r="F227" s="50">
        <f t="shared" si="122"/>
        <v>1</v>
      </c>
      <c r="G227" s="50">
        <f t="shared" si="123"/>
        <v>226</v>
      </c>
      <c r="H227" s="50">
        <f t="shared" si="124"/>
        <v>1226</v>
      </c>
      <c r="I227" s="57">
        <v>1994</v>
      </c>
      <c r="J227" s="57" t="s">
        <v>200</v>
      </c>
      <c r="K227" s="57" t="s">
        <v>426</v>
      </c>
      <c r="L227" s="57" t="str">
        <f t="shared" si="125"/>
        <v>1994_商業</v>
      </c>
      <c r="M227" s="57" t="str">
        <f t="shared" si="126"/>
        <v>1994_商業_その他の科目</v>
      </c>
      <c r="N227" s="57">
        <f t="shared" si="120"/>
        <v>1226</v>
      </c>
      <c r="P227" s="57">
        <f t="shared" si="127"/>
        <v>226</v>
      </c>
      <c r="X227" s="59">
        <v>24</v>
      </c>
      <c r="Y227" s="56">
        <f t="shared" si="155"/>
        <v>14</v>
      </c>
      <c r="Z227" s="57" t="str">
        <f t="shared" si="156"/>
        <v>美術</v>
      </c>
      <c r="AA227" s="57" t="str">
        <f t="shared" si="157"/>
        <v/>
      </c>
      <c r="AB227" s="57" t="str">
        <f t="shared" si="157"/>
        <v/>
      </c>
      <c r="AC227" s="57" t="str">
        <f t="shared" si="157"/>
        <v/>
      </c>
      <c r="AD227" s="57" t="str">
        <f t="shared" si="157"/>
        <v/>
      </c>
      <c r="AE227" s="57" t="str">
        <f t="shared" si="157"/>
        <v/>
      </c>
      <c r="AF227" s="57" t="str">
        <f t="shared" si="157"/>
        <v/>
      </c>
      <c r="AG227" s="57" t="str">
        <f t="shared" si="157"/>
        <v/>
      </c>
      <c r="AH227" s="57" t="str">
        <f t="shared" si="157"/>
        <v/>
      </c>
      <c r="AI227" s="57" t="str">
        <f t="shared" si="157"/>
        <v/>
      </c>
      <c r="AJ227" s="57" t="str">
        <f t="shared" si="157"/>
        <v/>
      </c>
      <c r="AK227" s="57" t="str">
        <f t="shared" si="157"/>
        <v/>
      </c>
      <c r="AL227" s="57" t="str">
        <f t="shared" si="157"/>
        <v/>
      </c>
      <c r="AM227" s="57" t="str">
        <f t="shared" si="157"/>
        <v>水循環</v>
      </c>
      <c r="AN227" s="57" t="str">
        <f t="shared" si="157"/>
        <v>電子計測制御</v>
      </c>
      <c r="AO227" s="57" t="str">
        <f t="shared" si="157"/>
        <v/>
      </c>
      <c r="AP227" s="57" t="str">
        <f t="shared" si="157"/>
        <v/>
      </c>
      <c r="AQ227" s="57" t="str">
        <f t="shared" si="158"/>
        <v/>
      </c>
      <c r="AR227" s="57" t="str">
        <f t="shared" si="158"/>
        <v/>
      </c>
      <c r="AS227" s="57" t="str">
        <f t="shared" si="158"/>
        <v/>
      </c>
      <c r="AT227" s="57" t="str">
        <f t="shared" si="158"/>
        <v/>
      </c>
      <c r="AU227" s="57" t="str">
        <f t="shared" si="158"/>
        <v/>
      </c>
      <c r="AV227" s="57" t="str">
        <f t="shared" si="158"/>
        <v/>
      </c>
      <c r="AW227" s="57" t="str">
        <f t="shared" si="159"/>
        <v/>
      </c>
      <c r="AX227" s="57" t="str">
        <f t="shared" si="159"/>
        <v/>
      </c>
      <c r="AY227" s="57" t="str">
        <f t="shared" si="159"/>
        <v/>
      </c>
      <c r="AZ227" s="57" t="str">
        <f t="shared" si="159"/>
        <v/>
      </c>
    </row>
    <row r="228" spans="2:52" x14ac:dyDescent="0.15">
      <c r="B228" s="50">
        <f t="shared" si="117"/>
        <v>13</v>
      </c>
      <c r="C228" s="50">
        <f t="shared" si="118"/>
        <v>1</v>
      </c>
      <c r="D228" s="50" t="str">
        <f t="shared" si="119"/>
        <v>1994_13_1</v>
      </c>
      <c r="E228" s="50" t="str">
        <f t="shared" si="121"/>
        <v>1_1_13</v>
      </c>
      <c r="F228" s="50">
        <f t="shared" si="122"/>
        <v>1</v>
      </c>
      <c r="G228" s="50">
        <f t="shared" si="123"/>
        <v>227</v>
      </c>
      <c r="H228" s="50">
        <f t="shared" si="124"/>
        <v>1227</v>
      </c>
      <c r="I228" s="57">
        <v>1994</v>
      </c>
      <c r="J228" s="57" t="s">
        <v>217</v>
      </c>
      <c r="K228" s="57" t="s">
        <v>535</v>
      </c>
      <c r="L228" s="57" t="str">
        <f t="shared" si="125"/>
        <v>1994_水産</v>
      </c>
      <c r="M228" s="57" t="str">
        <f t="shared" si="126"/>
        <v>1994_水産_水産一般</v>
      </c>
      <c r="N228" s="57">
        <f t="shared" si="120"/>
        <v>1227</v>
      </c>
      <c r="P228" s="57">
        <f t="shared" si="127"/>
        <v>227</v>
      </c>
      <c r="X228" s="59">
        <v>25</v>
      </c>
      <c r="Y228" s="56">
        <f t="shared" si="155"/>
        <v>6</v>
      </c>
      <c r="Z228" s="57" t="str">
        <f t="shared" si="156"/>
        <v>英語</v>
      </c>
      <c r="AA228" s="57" t="str">
        <f t="shared" si="157"/>
        <v/>
      </c>
      <c r="AB228" s="57" t="str">
        <f t="shared" si="157"/>
        <v/>
      </c>
      <c r="AC228" s="57" t="str">
        <f t="shared" si="157"/>
        <v/>
      </c>
      <c r="AD228" s="57" t="str">
        <f t="shared" si="157"/>
        <v/>
      </c>
      <c r="AE228" s="57" t="str">
        <f t="shared" si="157"/>
        <v/>
      </c>
      <c r="AF228" s="57" t="str">
        <f t="shared" si="157"/>
        <v/>
      </c>
      <c r="AG228" s="57" t="str">
        <f t="shared" si="157"/>
        <v/>
      </c>
      <c r="AH228" s="57" t="str">
        <f t="shared" si="157"/>
        <v/>
      </c>
      <c r="AI228" s="57" t="str">
        <f t="shared" si="157"/>
        <v/>
      </c>
      <c r="AJ228" s="57" t="str">
        <f t="shared" si="157"/>
        <v/>
      </c>
      <c r="AK228" s="57" t="str">
        <f t="shared" si="157"/>
        <v/>
      </c>
      <c r="AL228" s="57" t="str">
        <f t="shared" si="157"/>
        <v/>
      </c>
      <c r="AM228" s="57" t="str">
        <f t="shared" si="157"/>
        <v>造園計画</v>
      </c>
      <c r="AN228" s="57" t="str">
        <f t="shared" si="157"/>
        <v>通信技術</v>
      </c>
      <c r="AO228" s="57" t="str">
        <f t="shared" si="157"/>
        <v/>
      </c>
      <c r="AP228" s="57" t="str">
        <f t="shared" si="157"/>
        <v/>
      </c>
      <c r="AQ228" s="57" t="str">
        <f t="shared" si="158"/>
        <v/>
      </c>
      <c r="AR228" s="57" t="str">
        <f t="shared" si="158"/>
        <v/>
      </c>
      <c r="AS228" s="57" t="str">
        <f t="shared" si="158"/>
        <v/>
      </c>
      <c r="AT228" s="57" t="str">
        <f t="shared" si="158"/>
        <v/>
      </c>
      <c r="AU228" s="57" t="str">
        <f t="shared" si="158"/>
        <v/>
      </c>
      <c r="AV228" s="57" t="str">
        <f t="shared" si="158"/>
        <v/>
      </c>
      <c r="AW228" s="57" t="str">
        <f t="shared" si="159"/>
        <v/>
      </c>
      <c r="AX228" s="57" t="str">
        <f t="shared" si="159"/>
        <v/>
      </c>
      <c r="AY228" s="57" t="str">
        <f t="shared" si="159"/>
        <v/>
      </c>
      <c r="AZ228" s="57" t="str">
        <f t="shared" si="159"/>
        <v/>
      </c>
    </row>
    <row r="229" spans="2:52" x14ac:dyDescent="0.15">
      <c r="B229" s="50">
        <f t="shared" si="117"/>
        <v>13</v>
      </c>
      <c r="C229" s="50">
        <f t="shared" si="118"/>
        <v>2</v>
      </c>
      <c r="D229" s="50" t="str">
        <f t="shared" si="119"/>
        <v>1994_13_2</v>
      </c>
      <c r="E229" s="50" t="str">
        <f t="shared" si="121"/>
        <v>1_2_13</v>
      </c>
      <c r="F229" s="50">
        <f t="shared" si="122"/>
        <v>1</v>
      </c>
      <c r="G229" s="50">
        <f t="shared" si="123"/>
        <v>228</v>
      </c>
      <c r="H229" s="50">
        <f t="shared" si="124"/>
        <v>1228</v>
      </c>
      <c r="I229" s="57">
        <v>1994</v>
      </c>
      <c r="J229" s="57" t="s">
        <v>217</v>
      </c>
      <c r="K229" s="57" t="s">
        <v>536</v>
      </c>
      <c r="L229" s="57" t="str">
        <f t="shared" si="125"/>
        <v>1994_水産</v>
      </c>
      <c r="M229" s="57" t="str">
        <f t="shared" si="126"/>
        <v>1994_水産_水産情報処理</v>
      </c>
      <c r="N229" s="57">
        <f t="shared" si="120"/>
        <v>1228</v>
      </c>
      <c r="P229" s="57">
        <f t="shared" si="127"/>
        <v>228</v>
      </c>
      <c r="X229" s="59">
        <v>26</v>
      </c>
      <c r="Y229" s="56" t="str">
        <f t="shared" si="155"/>
        <v/>
      </c>
      <c r="Z229" s="57" t="str">
        <f t="shared" si="156"/>
        <v/>
      </c>
      <c r="AA229" s="57" t="str">
        <f t="shared" si="157"/>
        <v/>
      </c>
      <c r="AB229" s="57" t="str">
        <f t="shared" si="157"/>
        <v/>
      </c>
      <c r="AC229" s="57" t="str">
        <f t="shared" si="157"/>
        <v/>
      </c>
      <c r="AD229" s="57" t="str">
        <f t="shared" si="157"/>
        <v/>
      </c>
      <c r="AE229" s="57" t="str">
        <f t="shared" si="157"/>
        <v/>
      </c>
      <c r="AF229" s="57" t="str">
        <f t="shared" si="157"/>
        <v/>
      </c>
      <c r="AG229" s="57" t="str">
        <f t="shared" si="157"/>
        <v/>
      </c>
      <c r="AH229" s="57" t="str">
        <f t="shared" si="157"/>
        <v/>
      </c>
      <c r="AI229" s="57" t="str">
        <f t="shared" si="157"/>
        <v/>
      </c>
      <c r="AJ229" s="57" t="str">
        <f t="shared" si="157"/>
        <v/>
      </c>
      <c r="AK229" s="57" t="str">
        <f t="shared" si="157"/>
        <v/>
      </c>
      <c r="AL229" s="57" t="str">
        <f t="shared" si="157"/>
        <v/>
      </c>
      <c r="AM229" s="57" t="str">
        <f t="shared" si="157"/>
        <v>造園技術</v>
      </c>
      <c r="AN229" s="57" t="str">
        <f t="shared" si="157"/>
        <v>電子情報技術</v>
      </c>
      <c r="AO229" s="57" t="str">
        <f t="shared" si="157"/>
        <v/>
      </c>
      <c r="AP229" s="57" t="str">
        <f t="shared" si="157"/>
        <v/>
      </c>
      <c r="AQ229" s="57" t="str">
        <f t="shared" si="158"/>
        <v/>
      </c>
      <c r="AR229" s="57" t="str">
        <f t="shared" si="158"/>
        <v/>
      </c>
      <c r="AS229" s="57" t="str">
        <f t="shared" si="158"/>
        <v/>
      </c>
      <c r="AT229" s="57" t="str">
        <f t="shared" si="158"/>
        <v/>
      </c>
      <c r="AU229" s="57" t="str">
        <f t="shared" si="158"/>
        <v/>
      </c>
      <c r="AV229" s="57" t="str">
        <f t="shared" si="158"/>
        <v/>
      </c>
      <c r="AW229" s="57" t="str">
        <f t="shared" si="159"/>
        <v/>
      </c>
      <c r="AX229" s="57" t="str">
        <f t="shared" si="159"/>
        <v/>
      </c>
      <c r="AY229" s="57" t="str">
        <f t="shared" si="159"/>
        <v/>
      </c>
      <c r="AZ229" s="57" t="str">
        <f t="shared" si="159"/>
        <v/>
      </c>
    </row>
    <row r="230" spans="2:52" x14ac:dyDescent="0.15">
      <c r="B230" s="50">
        <f t="shared" si="117"/>
        <v>13</v>
      </c>
      <c r="C230" s="50">
        <f t="shared" si="118"/>
        <v>3</v>
      </c>
      <c r="D230" s="50" t="str">
        <f t="shared" si="119"/>
        <v>1994_13_3</v>
      </c>
      <c r="E230" s="50" t="str">
        <f t="shared" si="121"/>
        <v>1_3_13</v>
      </c>
      <c r="F230" s="50">
        <f t="shared" si="122"/>
        <v>1</v>
      </c>
      <c r="G230" s="50">
        <f t="shared" si="123"/>
        <v>229</v>
      </c>
      <c r="H230" s="50">
        <f t="shared" si="124"/>
        <v>1229</v>
      </c>
      <c r="I230" s="57">
        <v>1994</v>
      </c>
      <c r="J230" s="57" t="s">
        <v>217</v>
      </c>
      <c r="K230" s="57" t="s">
        <v>116</v>
      </c>
      <c r="L230" s="57" t="str">
        <f t="shared" si="125"/>
        <v>1994_水産</v>
      </c>
      <c r="M230" s="57" t="str">
        <f t="shared" si="126"/>
        <v>1994_水産_総合実習</v>
      </c>
      <c r="N230" s="57">
        <f t="shared" si="120"/>
        <v>1229</v>
      </c>
      <c r="P230" s="57">
        <f t="shared" si="127"/>
        <v>229</v>
      </c>
      <c r="X230" s="59">
        <v>27</v>
      </c>
      <c r="Y230" s="56" t="str">
        <f t="shared" si="155"/>
        <v/>
      </c>
      <c r="Z230" s="57" t="str">
        <f t="shared" si="156"/>
        <v/>
      </c>
      <c r="AA230" s="57" t="str">
        <f t="shared" si="157"/>
        <v/>
      </c>
      <c r="AB230" s="57" t="str">
        <f t="shared" si="157"/>
        <v/>
      </c>
      <c r="AC230" s="57" t="str">
        <f t="shared" si="157"/>
        <v/>
      </c>
      <c r="AD230" s="57" t="str">
        <f t="shared" si="157"/>
        <v/>
      </c>
      <c r="AE230" s="57" t="str">
        <f t="shared" si="157"/>
        <v/>
      </c>
      <c r="AF230" s="57" t="str">
        <f t="shared" ref="AF230:AU245" si="160">IFERROR(VLOOKUP($W$201&amp;"_"&amp;AF$201&amp;"_"&amp;$X230,$D:$K,8,0),"")</f>
        <v/>
      </c>
      <c r="AG230" s="57" t="str">
        <f t="shared" si="160"/>
        <v/>
      </c>
      <c r="AH230" s="57" t="str">
        <f t="shared" si="160"/>
        <v/>
      </c>
      <c r="AI230" s="57" t="str">
        <f t="shared" si="160"/>
        <v/>
      </c>
      <c r="AJ230" s="57" t="str">
        <f t="shared" si="160"/>
        <v/>
      </c>
      <c r="AK230" s="57" t="str">
        <f t="shared" si="160"/>
        <v/>
      </c>
      <c r="AL230" s="57" t="str">
        <f t="shared" si="160"/>
        <v/>
      </c>
      <c r="AM230" s="57" t="str">
        <f t="shared" si="160"/>
        <v>環境緑化材料</v>
      </c>
      <c r="AN230" s="57" t="str">
        <f t="shared" si="160"/>
        <v>プログラミング技術</v>
      </c>
      <c r="AO230" s="57" t="str">
        <f t="shared" si="160"/>
        <v/>
      </c>
      <c r="AP230" s="57" t="str">
        <f t="shared" si="160"/>
        <v/>
      </c>
      <c r="AQ230" s="57" t="str">
        <f t="shared" si="160"/>
        <v/>
      </c>
      <c r="AR230" s="57" t="str">
        <f t="shared" si="160"/>
        <v/>
      </c>
      <c r="AS230" s="57" t="str">
        <f t="shared" si="160"/>
        <v/>
      </c>
      <c r="AT230" s="57" t="str">
        <f t="shared" si="160"/>
        <v/>
      </c>
      <c r="AU230" s="57" t="str">
        <f t="shared" si="160"/>
        <v/>
      </c>
      <c r="AV230" s="57" t="str">
        <f t="shared" si="158"/>
        <v/>
      </c>
      <c r="AW230" s="57" t="str">
        <f t="shared" si="159"/>
        <v/>
      </c>
      <c r="AX230" s="57" t="str">
        <f t="shared" si="159"/>
        <v/>
      </c>
      <c r="AY230" s="57" t="str">
        <f t="shared" si="159"/>
        <v/>
      </c>
      <c r="AZ230" s="57" t="str">
        <f t="shared" si="159"/>
        <v/>
      </c>
    </row>
    <row r="231" spans="2:52" x14ac:dyDescent="0.15">
      <c r="B231" s="50">
        <f t="shared" si="117"/>
        <v>13</v>
      </c>
      <c r="C231" s="50">
        <f t="shared" si="118"/>
        <v>4</v>
      </c>
      <c r="D231" s="50" t="str">
        <f t="shared" si="119"/>
        <v>1994_13_4</v>
      </c>
      <c r="E231" s="50" t="str">
        <f t="shared" si="121"/>
        <v>1_4_13</v>
      </c>
      <c r="F231" s="50">
        <f t="shared" si="122"/>
        <v>1</v>
      </c>
      <c r="G231" s="50">
        <f t="shared" si="123"/>
        <v>230</v>
      </c>
      <c r="H231" s="50">
        <f t="shared" si="124"/>
        <v>1230</v>
      </c>
      <c r="I231" s="57">
        <v>1994</v>
      </c>
      <c r="J231" s="57" t="s">
        <v>217</v>
      </c>
      <c r="K231" s="57" t="s">
        <v>115</v>
      </c>
      <c r="L231" s="57" t="str">
        <f t="shared" si="125"/>
        <v>1994_水産</v>
      </c>
      <c r="M231" s="57" t="str">
        <f t="shared" si="126"/>
        <v>1994_水産_課題研究</v>
      </c>
      <c r="N231" s="57">
        <f t="shared" si="120"/>
        <v>1230</v>
      </c>
      <c r="P231" s="57">
        <f t="shared" si="127"/>
        <v>230</v>
      </c>
      <c r="X231" s="59">
        <v>28</v>
      </c>
      <c r="Y231" s="56" t="str">
        <f t="shared" si="155"/>
        <v/>
      </c>
      <c r="Z231" s="57" t="str">
        <f t="shared" si="156"/>
        <v/>
      </c>
      <c r="AA231" s="57" t="str">
        <f t="shared" ref="AA231:AP246" si="161">IFERROR(VLOOKUP($W$201&amp;"_"&amp;AA$201&amp;"_"&amp;$X231,$D:$K,8,0),"")</f>
        <v/>
      </c>
      <c r="AB231" s="57" t="str">
        <f t="shared" si="161"/>
        <v/>
      </c>
      <c r="AC231" s="57" t="str">
        <f t="shared" si="161"/>
        <v/>
      </c>
      <c r="AD231" s="57" t="str">
        <f t="shared" si="161"/>
        <v/>
      </c>
      <c r="AE231" s="57" t="str">
        <f t="shared" si="161"/>
        <v/>
      </c>
      <c r="AF231" s="57" t="str">
        <f t="shared" si="161"/>
        <v/>
      </c>
      <c r="AG231" s="57" t="str">
        <f t="shared" si="161"/>
        <v/>
      </c>
      <c r="AH231" s="57" t="str">
        <f t="shared" si="161"/>
        <v/>
      </c>
      <c r="AI231" s="57" t="str">
        <f t="shared" si="161"/>
        <v/>
      </c>
      <c r="AJ231" s="57" t="str">
        <f t="shared" si="161"/>
        <v/>
      </c>
      <c r="AK231" s="57" t="str">
        <f t="shared" si="161"/>
        <v/>
      </c>
      <c r="AL231" s="57" t="str">
        <f t="shared" si="161"/>
        <v/>
      </c>
      <c r="AM231" s="57" t="str">
        <f t="shared" si="161"/>
        <v>測量</v>
      </c>
      <c r="AN231" s="57" t="str">
        <f t="shared" si="161"/>
        <v>ハードウェア技術</v>
      </c>
      <c r="AO231" s="57" t="str">
        <f t="shared" si="161"/>
        <v/>
      </c>
      <c r="AP231" s="57" t="str">
        <f t="shared" si="161"/>
        <v/>
      </c>
      <c r="AQ231" s="57" t="str">
        <f t="shared" si="160"/>
        <v/>
      </c>
      <c r="AR231" s="57" t="str">
        <f t="shared" si="160"/>
        <v/>
      </c>
      <c r="AS231" s="57" t="str">
        <f t="shared" si="160"/>
        <v/>
      </c>
      <c r="AT231" s="57" t="str">
        <f t="shared" si="160"/>
        <v/>
      </c>
      <c r="AU231" s="57" t="str">
        <f t="shared" si="160"/>
        <v/>
      </c>
      <c r="AV231" s="57" t="str">
        <f t="shared" si="158"/>
        <v/>
      </c>
      <c r="AW231" s="57" t="str">
        <f t="shared" si="159"/>
        <v/>
      </c>
      <c r="AX231" s="57" t="str">
        <f t="shared" si="159"/>
        <v/>
      </c>
      <c r="AY231" s="57" t="str">
        <f t="shared" si="159"/>
        <v/>
      </c>
      <c r="AZ231" s="57" t="str">
        <f t="shared" si="159"/>
        <v/>
      </c>
    </row>
    <row r="232" spans="2:52" x14ac:dyDescent="0.15">
      <c r="B232" s="50">
        <f t="shared" si="117"/>
        <v>13</v>
      </c>
      <c r="C232" s="50">
        <f t="shared" si="118"/>
        <v>5</v>
      </c>
      <c r="D232" s="50" t="str">
        <f t="shared" si="119"/>
        <v>1994_13_5</v>
      </c>
      <c r="E232" s="50" t="str">
        <f t="shared" si="121"/>
        <v>1_5_13</v>
      </c>
      <c r="F232" s="50">
        <f t="shared" si="122"/>
        <v>1</v>
      </c>
      <c r="G232" s="50">
        <f t="shared" si="123"/>
        <v>231</v>
      </c>
      <c r="H232" s="50">
        <f t="shared" si="124"/>
        <v>1231</v>
      </c>
      <c r="I232" s="57">
        <v>1994</v>
      </c>
      <c r="J232" s="57" t="s">
        <v>217</v>
      </c>
      <c r="K232" s="57" t="s">
        <v>221</v>
      </c>
      <c r="L232" s="57" t="str">
        <f t="shared" si="125"/>
        <v>1994_水産</v>
      </c>
      <c r="M232" s="57" t="str">
        <f t="shared" si="126"/>
        <v>1994_水産_漁業</v>
      </c>
      <c r="N232" s="57">
        <f t="shared" si="120"/>
        <v>1231</v>
      </c>
      <c r="P232" s="57">
        <f t="shared" si="127"/>
        <v>231</v>
      </c>
      <c r="X232" s="59">
        <v>29</v>
      </c>
      <c r="Y232" s="56" t="str">
        <f t="shared" si="155"/>
        <v/>
      </c>
      <c r="Z232" s="57" t="str">
        <f t="shared" si="156"/>
        <v/>
      </c>
      <c r="AA232" s="57" t="str">
        <f t="shared" si="161"/>
        <v/>
      </c>
      <c r="AB232" s="57" t="str">
        <f t="shared" si="161"/>
        <v/>
      </c>
      <c r="AC232" s="57" t="str">
        <f t="shared" si="161"/>
        <v/>
      </c>
      <c r="AD232" s="57" t="str">
        <f t="shared" si="161"/>
        <v/>
      </c>
      <c r="AE232" s="57" t="str">
        <f t="shared" si="161"/>
        <v/>
      </c>
      <c r="AF232" s="57" t="str">
        <f t="shared" si="161"/>
        <v/>
      </c>
      <c r="AG232" s="57" t="str">
        <f t="shared" si="161"/>
        <v/>
      </c>
      <c r="AH232" s="57" t="str">
        <f t="shared" si="161"/>
        <v/>
      </c>
      <c r="AI232" s="57" t="str">
        <f t="shared" si="161"/>
        <v/>
      </c>
      <c r="AJ232" s="57" t="str">
        <f t="shared" si="161"/>
        <v/>
      </c>
      <c r="AK232" s="57" t="str">
        <f t="shared" si="161"/>
        <v/>
      </c>
      <c r="AL232" s="57" t="str">
        <f t="shared" si="161"/>
        <v/>
      </c>
      <c r="AM232" s="57" t="str">
        <f t="shared" si="161"/>
        <v>生物活用</v>
      </c>
      <c r="AN232" s="57" t="str">
        <f t="shared" si="161"/>
        <v>ソフトウェア技術</v>
      </c>
      <c r="AO232" s="57" t="str">
        <f t="shared" si="161"/>
        <v/>
      </c>
      <c r="AP232" s="57" t="str">
        <f t="shared" si="161"/>
        <v/>
      </c>
      <c r="AQ232" s="57" t="str">
        <f t="shared" si="160"/>
        <v/>
      </c>
      <c r="AR232" s="57" t="str">
        <f t="shared" si="160"/>
        <v/>
      </c>
      <c r="AS232" s="57" t="str">
        <f t="shared" si="160"/>
        <v/>
      </c>
      <c r="AT232" s="57" t="str">
        <f t="shared" si="160"/>
        <v/>
      </c>
      <c r="AU232" s="57" t="str">
        <f t="shared" si="160"/>
        <v/>
      </c>
      <c r="AV232" s="57" t="str">
        <f t="shared" si="158"/>
        <v/>
      </c>
      <c r="AW232" s="57" t="str">
        <f t="shared" si="159"/>
        <v/>
      </c>
      <c r="AX232" s="57" t="str">
        <f t="shared" si="159"/>
        <v/>
      </c>
      <c r="AY232" s="57" t="str">
        <f t="shared" si="159"/>
        <v/>
      </c>
      <c r="AZ232" s="57" t="str">
        <f t="shared" si="159"/>
        <v/>
      </c>
    </row>
    <row r="233" spans="2:52" x14ac:dyDescent="0.15">
      <c r="B233" s="50">
        <f t="shared" si="117"/>
        <v>13</v>
      </c>
      <c r="C233" s="50">
        <f t="shared" si="118"/>
        <v>6</v>
      </c>
      <c r="D233" s="50" t="str">
        <f t="shared" si="119"/>
        <v>1994_13_6</v>
      </c>
      <c r="E233" s="50" t="str">
        <f t="shared" si="121"/>
        <v>1_6_13</v>
      </c>
      <c r="F233" s="50">
        <f t="shared" si="122"/>
        <v>1</v>
      </c>
      <c r="G233" s="50">
        <f t="shared" si="123"/>
        <v>232</v>
      </c>
      <c r="H233" s="50">
        <f t="shared" si="124"/>
        <v>1232</v>
      </c>
      <c r="I233" s="57">
        <v>1994</v>
      </c>
      <c r="J233" s="57" t="s">
        <v>217</v>
      </c>
      <c r="K233" s="57" t="s">
        <v>222</v>
      </c>
      <c r="L233" s="57" t="str">
        <f t="shared" si="125"/>
        <v>1994_水産</v>
      </c>
      <c r="M233" s="57" t="str">
        <f t="shared" si="126"/>
        <v>1994_水産_航海・計器</v>
      </c>
      <c r="N233" s="57">
        <f t="shared" si="120"/>
        <v>1232</v>
      </c>
      <c r="P233" s="57">
        <f t="shared" si="127"/>
        <v>232</v>
      </c>
      <c r="X233" s="59">
        <v>30</v>
      </c>
      <c r="Y233" s="56" t="str">
        <f t="shared" si="155"/>
        <v/>
      </c>
      <c r="Z233" s="57" t="str">
        <f t="shared" si="156"/>
        <v/>
      </c>
      <c r="AA233" s="57" t="str">
        <f t="shared" si="161"/>
        <v/>
      </c>
      <c r="AB233" s="57" t="str">
        <f t="shared" si="161"/>
        <v/>
      </c>
      <c r="AC233" s="57" t="str">
        <f t="shared" si="161"/>
        <v/>
      </c>
      <c r="AD233" s="57" t="str">
        <f t="shared" si="161"/>
        <v/>
      </c>
      <c r="AE233" s="57" t="str">
        <f t="shared" si="161"/>
        <v/>
      </c>
      <c r="AF233" s="57" t="str">
        <f t="shared" si="161"/>
        <v/>
      </c>
      <c r="AG233" s="57" t="str">
        <f t="shared" si="161"/>
        <v/>
      </c>
      <c r="AH233" s="57" t="str">
        <f t="shared" si="161"/>
        <v/>
      </c>
      <c r="AI233" s="57" t="str">
        <f t="shared" si="161"/>
        <v/>
      </c>
      <c r="AJ233" s="57" t="str">
        <f t="shared" si="161"/>
        <v/>
      </c>
      <c r="AK233" s="57" t="str">
        <f t="shared" si="161"/>
        <v/>
      </c>
      <c r="AL233" s="57" t="str">
        <f t="shared" si="161"/>
        <v/>
      </c>
      <c r="AM233" s="57" t="str">
        <f t="shared" si="161"/>
        <v>グリーンライフ</v>
      </c>
      <c r="AN233" s="57" t="str">
        <f t="shared" si="161"/>
        <v>コンピュータシステム技術</v>
      </c>
      <c r="AO233" s="57" t="str">
        <f t="shared" si="161"/>
        <v/>
      </c>
      <c r="AP233" s="57" t="str">
        <f t="shared" si="161"/>
        <v/>
      </c>
      <c r="AQ233" s="57" t="str">
        <f t="shared" si="160"/>
        <v/>
      </c>
      <c r="AR233" s="57" t="str">
        <f t="shared" si="160"/>
        <v/>
      </c>
      <c r="AS233" s="57" t="str">
        <f t="shared" si="160"/>
        <v/>
      </c>
      <c r="AT233" s="57" t="str">
        <f t="shared" si="160"/>
        <v/>
      </c>
      <c r="AU233" s="57" t="str">
        <f t="shared" si="160"/>
        <v/>
      </c>
      <c r="AV233" s="57" t="str">
        <f t="shared" si="158"/>
        <v/>
      </c>
      <c r="AW233" s="57" t="str">
        <f t="shared" si="159"/>
        <v/>
      </c>
      <c r="AX233" s="57" t="str">
        <f t="shared" si="159"/>
        <v/>
      </c>
      <c r="AY233" s="57" t="str">
        <f t="shared" si="159"/>
        <v/>
      </c>
      <c r="AZ233" s="57" t="str">
        <f t="shared" si="159"/>
        <v/>
      </c>
    </row>
    <row r="234" spans="2:52" x14ac:dyDescent="0.15">
      <c r="B234" s="50">
        <f t="shared" si="117"/>
        <v>13</v>
      </c>
      <c r="C234" s="50">
        <f t="shared" si="118"/>
        <v>7</v>
      </c>
      <c r="D234" s="50" t="str">
        <f t="shared" si="119"/>
        <v>1994_13_7</v>
      </c>
      <c r="E234" s="50" t="str">
        <f t="shared" si="121"/>
        <v>1_7_13</v>
      </c>
      <c r="F234" s="50">
        <f t="shared" si="122"/>
        <v>1</v>
      </c>
      <c r="G234" s="50">
        <f t="shared" si="123"/>
        <v>233</v>
      </c>
      <c r="H234" s="50">
        <f t="shared" si="124"/>
        <v>1233</v>
      </c>
      <c r="I234" s="57">
        <v>1994</v>
      </c>
      <c r="J234" s="57" t="s">
        <v>217</v>
      </c>
      <c r="K234" s="57" t="s">
        <v>537</v>
      </c>
      <c r="L234" s="57" t="str">
        <f t="shared" si="125"/>
        <v>1994_水産</v>
      </c>
      <c r="M234" s="57" t="str">
        <f t="shared" si="126"/>
        <v>1994_水産_漁船運用</v>
      </c>
      <c r="N234" s="57">
        <f t="shared" si="120"/>
        <v>1233</v>
      </c>
      <c r="P234" s="57">
        <f t="shared" si="127"/>
        <v>233</v>
      </c>
      <c r="X234" s="59">
        <v>31</v>
      </c>
      <c r="Y234" s="56" t="str">
        <f t="shared" si="155"/>
        <v/>
      </c>
      <c r="Z234" s="57" t="str">
        <f t="shared" si="156"/>
        <v/>
      </c>
      <c r="AA234" s="57" t="str">
        <f t="shared" si="161"/>
        <v/>
      </c>
      <c r="AB234" s="57" t="str">
        <f t="shared" si="161"/>
        <v/>
      </c>
      <c r="AC234" s="57" t="str">
        <f t="shared" si="161"/>
        <v/>
      </c>
      <c r="AD234" s="57" t="str">
        <f t="shared" si="161"/>
        <v/>
      </c>
      <c r="AE234" s="57" t="str">
        <f t="shared" si="161"/>
        <v/>
      </c>
      <c r="AF234" s="57" t="str">
        <f t="shared" si="161"/>
        <v/>
      </c>
      <c r="AG234" s="57" t="str">
        <f t="shared" si="161"/>
        <v/>
      </c>
      <c r="AH234" s="57" t="str">
        <f t="shared" si="161"/>
        <v/>
      </c>
      <c r="AI234" s="57" t="str">
        <f t="shared" si="161"/>
        <v/>
      </c>
      <c r="AJ234" s="57" t="str">
        <f t="shared" si="161"/>
        <v/>
      </c>
      <c r="AK234" s="57" t="str">
        <f t="shared" si="161"/>
        <v/>
      </c>
      <c r="AL234" s="57" t="str">
        <f t="shared" si="161"/>
        <v/>
      </c>
      <c r="AM234" s="57" t="str">
        <f t="shared" si="161"/>
        <v>学校設定科目</v>
      </c>
      <c r="AN234" s="57" t="str">
        <f t="shared" si="161"/>
        <v>建築構造</v>
      </c>
      <c r="AO234" s="57" t="str">
        <f t="shared" si="161"/>
        <v/>
      </c>
      <c r="AP234" s="57" t="str">
        <f t="shared" si="161"/>
        <v/>
      </c>
      <c r="AQ234" s="57" t="str">
        <f t="shared" si="160"/>
        <v/>
      </c>
      <c r="AR234" s="57" t="str">
        <f t="shared" si="160"/>
        <v/>
      </c>
      <c r="AS234" s="57" t="str">
        <f t="shared" si="160"/>
        <v/>
      </c>
      <c r="AT234" s="57" t="str">
        <f t="shared" si="160"/>
        <v/>
      </c>
      <c r="AU234" s="57" t="str">
        <f t="shared" si="160"/>
        <v/>
      </c>
      <c r="AV234" s="57" t="str">
        <f t="shared" si="158"/>
        <v/>
      </c>
      <c r="AW234" s="57" t="str">
        <f t="shared" si="159"/>
        <v/>
      </c>
      <c r="AX234" s="57" t="str">
        <f t="shared" si="159"/>
        <v/>
      </c>
      <c r="AY234" s="57" t="str">
        <f t="shared" si="159"/>
        <v/>
      </c>
      <c r="AZ234" s="57" t="str">
        <f t="shared" si="159"/>
        <v/>
      </c>
    </row>
    <row r="235" spans="2:52" x14ac:dyDescent="0.15">
      <c r="B235" s="50">
        <f t="shared" si="117"/>
        <v>13</v>
      </c>
      <c r="C235" s="50">
        <f t="shared" si="118"/>
        <v>8</v>
      </c>
      <c r="D235" s="50" t="str">
        <f t="shared" si="119"/>
        <v>1994_13_8</v>
      </c>
      <c r="E235" s="50" t="str">
        <f t="shared" si="121"/>
        <v>1_8_13</v>
      </c>
      <c r="F235" s="50">
        <f t="shared" si="122"/>
        <v>1</v>
      </c>
      <c r="G235" s="50">
        <f t="shared" si="123"/>
        <v>234</v>
      </c>
      <c r="H235" s="50">
        <f t="shared" si="124"/>
        <v>1234</v>
      </c>
      <c r="I235" s="57">
        <v>1994</v>
      </c>
      <c r="J235" s="57" t="s">
        <v>217</v>
      </c>
      <c r="K235" s="57" t="s">
        <v>538</v>
      </c>
      <c r="L235" s="57" t="str">
        <f t="shared" si="125"/>
        <v>1994_水産</v>
      </c>
      <c r="M235" s="57" t="str">
        <f t="shared" si="126"/>
        <v>1994_水産_水産経済</v>
      </c>
      <c r="N235" s="57">
        <f t="shared" si="120"/>
        <v>1234</v>
      </c>
      <c r="P235" s="57">
        <f t="shared" si="127"/>
        <v>234</v>
      </c>
      <c r="X235" s="59">
        <v>32</v>
      </c>
      <c r="Y235" s="56" t="str">
        <f t="shared" si="155"/>
        <v/>
      </c>
      <c r="Z235" s="57" t="str">
        <f t="shared" si="156"/>
        <v/>
      </c>
      <c r="AA235" s="57" t="str">
        <f t="shared" si="161"/>
        <v/>
      </c>
      <c r="AB235" s="57" t="str">
        <f t="shared" si="161"/>
        <v/>
      </c>
      <c r="AC235" s="57" t="str">
        <f t="shared" si="161"/>
        <v/>
      </c>
      <c r="AD235" s="57" t="str">
        <f t="shared" si="161"/>
        <v/>
      </c>
      <c r="AE235" s="57" t="str">
        <f t="shared" si="161"/>
        <v/>
      </c>
      <c r="AF235" s="57" t="str">
        <f t="shared" si="161"/>
        <v/>
      </c>
      <c r="AG235" s="57" t="str">
        <f t="shared" si="161"/>
        <v/>
      </c>
      <c r="AH235" s="57" t="str">
        <f t="shared" si="161"/>
        <v/>
      </c>
      <c r="AI235" s="57" t="str">
        <f t="shared" si="161"/>
        <v/>
      </c>
      <c r="AJ235" s="57" t="str">
        <f t="shared" si="161"/>
        <v/>
      </c>
      <c r="AK235" s="57" t="str">
        <f t="shared" si="161"/>
        <v/>
      </c>
      <c r="AL235" s="57" t="str">
        <f t="shared" si="161"/>
        <v/>
      </c>
      <c r="AM235" s="57" t="str">
        <f t="shared" si="161"/>
        <v/>
      </c>
      <c r="AN235" s="57" t="str">
        <f t="shared" si="161"/>
        <v>建築計画</v>
      </c>
      <c r="AO235" s="57" t="str">
        <f t="shared" si="161"/>
        <v/>
      </c>
      <c r="AP235" s="57" t="str">
        <f t="shared" si="161"/>
        <v/>
      </c>
      <c r="AQ235" s="57" t="str">
        <f t="shared" si="160"/>
        <v/>
      </c>
      <c r="AR235" s="57" t="str">
        <f t="shared" si="160"/>
        <v/>
      </c>
      <c r="AS235" s="57" t="str">
        <f t="shared" si="160"/>
        <v/>
      </c>
      <c r="AT235" s="57" t="str">
        <f t="shared" si="160"/>
        <v/>
      </c>
      <c r="AU235" s="57" t="str">
        <f t="shared" si="160"/>
        <v/>
      </c>
      <c r="AV235" s="57" t="str">
        <f t="shared" si="158"/>
        <v/>
      </c>
      <c r="AW235" s="57" t="str">
        <f t="shared" si="159"/>
        <v/>
      </c>
      <c r="AX235" s="57" t="str">
        <f t="shared" si="159"/>
        <v/>
      </c>
      <c r="AY235" s="57" t="str">
        <f t="shared" si="159"/>
        <v/>
      </c>
      <c r="AZ235" s="57" t="str">
        <f t="shared" si="159"/>
        <v/>
      </c>
    </row>
    <row r="236" spans="2:52" x14ac:dyDescent="0.15">
      <c r="B236" s="50">
        <f t="shared" si="117"/>
        <v>13</v>
      </c>
      <c r="C236" s="50">
        <f t="shared" si="118"/>
        <v>9</v>
      </c>
      <c r="D236" s="50" t="str">
        <f t="shared" si="119"/>
        <v>1994_13_9</v>
      </c>
      <c r="E236" s="50" t="str">
        <f t="shared" si="121"/>
        <v>1_9_13</v>
      </c>
      <c r="F236" s="50">
        <f t="shared" si="122"/>
        <v>1</v>
      </c>
      <c r="G236" s="50">
        <f t="shared" si="123"/>
        <v>235</v>
      </c>
      <c r="H236" s="50">
        <f t="shared" si="124"/>
        <v>1235</v>
      </c>
      <c r="I236" s="57">
        <v>1994</v>
      </c>
      <c r="J236" s="57" t="s">
        <v>217</v>
      </c>
      <c r="K236" s="57" t="s">
        <v>224</v>
      </c>
      <c r="L236" s="57" t="str">
        <f t="shared" si="125"/>
        <v>1994_水産</v>
      </c>
      <c r="M236" s="57" t="str">
        <f t="shared" si="126"/>
        <v>1994_水産_船用機関</v>
      </c>
      <c r="N236" s="57">
        <f t="shared" si="120"/>
        <v>1235</v>
      </c>
      <c r="P236" s="57">
        <f t="shared" si="127"/>
        <v>235</v>
      </c>
      <c r="X236" s="59">
        <v>33</v>
      </c>
      <c r="Y236" s="56" t="str">
        <f t="shared" si="155"/>
        <v/>
      </c>
      <c r="Z236" s="57" t="str">
        <f t="shared" si="156"/>
        <v/>
      </c>
      <c r="AA236" s="57" t="str">
        <f t="shared" si="161"/>
        <v/>
      </c>
      <c r="AB236" s="57" t="str">
        <f t="shared" si="161"/>
        <v/>
      </c>
      <c r="AC236" s="57" t="str">
        <f t="shared" si="161"/>
        <v/>
      </c>
      <c r="AD236" s="57" t="str">
        <f t="shared" si="161"/>
        <v/>
      </c>
      <c r="AE236" s="57" t="str">
        <f t="shared" si="161"/>
        <v/>
      </c>
      <c r="AF236" s="57" t="str">
        <f t="shared" si="161"/>
        <v/>
      </c>
      <c r="AG236" s="57" t="str">
        <f t="shared" si="161"/>
        <v/>
      </c>
      <c r="AH236" s="57" t="str">
        <f t="shared" si="161"/>
        <v/>
      </c>
      <c r="AI236" s="57" t="str">
        <f t="shared" si="161"/>
        <v/>
      </c>
      <c r="AJ236" s="57" t="str">
        <f t="shared" si="161"/>
        <v/>
      </c>
      <c r="AK236" s="57" t="str">
        <f t="shared" si="161"/>
        <v/>
      </c>
      <c r="AL236" s="57" t="str">
        <f t="shared" si="161"/>
        <v/>
      </c>
      <c r="AM236" s="57" t="str">
        <f t="shared" si="161"/>
        <v/>
      </c>
      <c r="AN236" s="57" t="str">
        <f t="shared" si="161"/>
        <v>建築構造設計</v>
      </c>
      <c r="AO236" s="57" t="str">
        <f t="shared" si="161"/>
        <v/>
      </c>
      <c r="AP236" s="57" t="str">
        <f t="shared" si="161"/>
        <v/>
      </c>
      <c r="AQ236" s="57" t="str">
        <f t="shared" si="160"/>
        <v/>
      </c>
      <c r="AR236" s="57" t="str">
        <f t="shared" si="160"/>
        <v/>
      </c>
      <c r="AS236" s="57" t="str">
        <f t="shared" si="160"/>
        <v/>
      </c>
      <c r="AT236" s="57" t="str">
        <f t="shared" si="160"/>
        <v/>
      </c>
      <c r="AU236" s="57" t="str">
        <f t="shared" si="160"/>
        <v/>
      </c>
      <c r="AV236" s="57" t="str">
        <f t="shared" si="158"/>
        <v/>
      </c>
      <c r="AW236" s="57" t="str">
        <f t="shared" si="159"/>
        <v/>
      </c>
      <c r="AX236" s="57" t="str">
        <f t="shared" si="159"/>
        <v/>
      </c>
      <c r="AY236" s="57" t="str">
        <f t="shared" si="159"/>
        <v/>
      </c>
      <c r="AZ236" s="57" t="str">
        <f t="shared" si="159"/>
        <v/>
      </c>
    </row>
    <row r="237" spans="2:52" x14ac:dyDescent="0.15">
      <c r="B237" s="50">
        <f t="shared" si="117"/>
        <v>13</v>
      </c>
      <c r="C237" s="50">
        <f t="shared" si="118"/>
        <v>10</v>
      </c>
      <c r="D237" s="50" t="str">
        <f t="shared" si="119"/>
        <v>1994_13_10</v>
      </c>
      <c r="E237" s="50" t="str">
        <f t="shared" si="121"/>
        <v>1_10_13</v>
      </c>
      <c r="F237" s="50">
        <f t="shared" si="122"/>
        <v>1</v>
      </c>
      <c r="G237" s="50">
        <f t="shared" si="123"/>
        <v>236</v>
      </c>
      <c r="H237" s="50">
        <f t="shared" si="124"/>
        <v>1236</v>
      </c>
      <c r="I237" s="57">
        <v>1994</v>
      </c>
      <c r="J237" s="57" t="s">
        <v>217</v>
      </c>
      <c r="K237" s="57" t="s">
        <v>539</v>
      </c>
      <c r="L237" s="57" t="str">
        <f t="shared" si="125"/>
        <v>1994_水産</v>
      </c>
      <c r="M237" s="57" t="str">
        <f t="shared" si="126"/>
        <v>1994_水産_水産工学</v>
      </c>
      <c r="N237" s="57">
        <f t="shared" si="120"/>
        <v>1236</v>
      </c>
      <c r="P237" s="57">
        <f t="shared" si="127"/>
        <v>236</v>
      </c>
      <c r="X237" s="59">
        <v>34</v>
      </c>
      <c r="Y237" s="56" t="str">
        <f t="shared" si="155"/>
        <v/>
      </c>
      <c r="Z237" s="57" t="str">
        <f t="shared" si="156"/>
        <v/>
      </c>
      <c r="AA237" s="57" t="str">
        <f t="shared" si="161"/>
        <v/>
      </c>
      <c r="AB237" s="57" t="str">
        <f t="shared" si="161"/>
        <v/>
      </c>
      <c r="AC237" s="57" t="str">
        <f t="shared" si="161"/>
        <v/>
      </c>
      <c r="AD237" s="57" t="str">
        <f t="shared" si="161"/>
        <v/>
      </c>
      <c r="AE237" s="57" t="str">
        <f t="shared" si="161"/>
        <v/>
      </c>
      <c r="AF237" s="57" t="str">
        <f t="shared" si="161"/>
        <v/>
      </c>
      <c r="AG237" s="57" t="str">
        <f t="shared" si="161"/>
        <v/>
      </c>
      <c r="AH237" s="57" t="str">
        <f t="shared" si="161"/>
        <v/>
      </c>
      <c r="AI237" s="57" t="str">
        <f t="shared" si="161"/>
        <v/>
      </c>
      <c r="AJ237" s="57" t="str">
        <f t="shared" si="161"/>
        <v/>
      </c>
      <c r="AK237" s="57" t="str">
        <f t="shared" si="161"/>
        <v/>
      </c>
      <c r="AL237" s="57" t="str">
        <f t="shared" si="161"/>
        <v/>
      </c>
      <c r="AM237" s="57" t="str">
        <f t="shared" si="161"/>
        <v/>
      </c>
      <c r="AN237" s="57" t="str">
        <f t="shared" si="161"/>
        <v>建築施工</v>
      </c>
      <c r="AO237" s="57" t="str">
        <f t="shared" si="161"/>
        <v/>
      </c>
      <c r="AP237" s="57" t="str">
        <f t="shared" si="161"/>
        <v/>
      </c>
      <c r="AQ237" s="57" t="str">
        <f t="shared" si="160"/>
        <v/>
      </c>
      <c r="AR237" s="57" t="str">
        <f t="shared" si="160"/>
        <v/>
      </c>
      <c r="AS237" s="57" t="str">
        <f t="shared" si="160"/>
        <v/>
      </c>
      <c r="AT237" s="57" t="str">
        <f t="shared" si="160"/>
        <v/>
      </c>
      <c r="AU237" s="57" t="str">
        <f t="shared" si="160"/>
        <v/>
      </c>
      <c r="AV237" s="57" t="str">
        <f t="shared" si="158"/>
        <v/>
      </c>
      <c r="AW237" s="57" t="str">
        <f t="shared" si="159"/>
        <v/>
      </c>
      <c r="AX237" s="57" t="str">
        <f t="shared" si="159"/>
        <v/>
      </c>
      <c r="AY237" s="57" t="str">
        <f t="shared" si="159"/>
        <v/>
      </c>
      <c r="AZ237" s="57" t="str">
        <f t="shared" si="159"/>
        <v/>
      </c>
    </row>
    <row r="238" spans="2:52" x14ac:dyDescent="0.15">
      <c r="B238" s="50">
        <f t="shared" si="117"/>
        <v>13</v>
      </c>
      <c r="C238" s="50">
        <f t="shared" si="118"/>
        <v>11</v>
      </c>
      <c r="D238" s="50" t="str">
        <f t="shared" si="119"/>
        <v>1994_13_11</v>
      </c>
      <c r="E238" s="50" t="str">
        <f t="shared" si="121"/>
        <v>1_11_13</v>
      </c>
      <c r="F238" s="50">
        <f t="shared" si="122"/>
        <v>1</v>
      </c>
      <c r="G238" s="50">
        <f t="shared" si="123"/>
        <v>237</v>
      </c>
      <c r="H238" s="50">
        <f t="shared" si="124"/>
        <v>1237</v>
      </c>
      <c r="I238" s="57">
        <v>1994</v>
      </c>
      <c r="J238" s="57" t="s">
        <v>217</v>
      </c>
      <c r="K238" s="57" t="s">
        <v>225</v>
      </c>
      <c r="L238" s="57" t="str">
        <f t="shared" si="125"/>
        <v>1994_水産</v>
      </c>
      <c r="M238" s="57" t="str">
        <f t="shared" si="126"/>
        <v>1994_水産_機械設計工作</v>
      </c>
      <c r="N238" s="57">
        <f t="shared" si="120"/>
        <v>1237</v>
      </c>
      <c r="P238" s="57">
        <f t="shared" si="127"/>
        <v>237</v>
      </c>
      <c r="X238" s="59">
        <v>35</v>
      </c>
      <c r="Y238" s="56" t="str">
        <f t="shared" si="155"/>
        <v/>
      </c>
      <c r="Z238" s="57" t="str">
        <f t="shared" si="156"/>
        <v/>
      </c>
      <c r="AA238" s="57" t="str">
        <f t="shared" si="161"/>
        <v/>
      </c>
      <c r="AB238" s="57" t="str">
        <f t="shared" si="161"/>
        <v/>
      </c>
      <c r="AC238" s="57" t="str">
        <f t="shared" si="161"/>
        <v/>
      </c>
      <c r="AD238" s="57" t="str">
        <f t="shared" si="161"/>
        <v/>
      </c>
      <c r="AE238" s="57" t="str">
        <f t="shared" si="161"/>
        <v/>
      </c>
      <c r="AF238" s="57" t="str">
        <f t="shared" si="161"/>
        <v/>
      </c>
      <c r="AG238" s="57" t="str">
        <f t="shared" si="161"/>
        <v/>
      </c>
      <c r="AH238" s="57" t="str">
        <f t="shared" si="161"/>
        <v/>
      </c>
      <c r="AI238" s="57" t="str">
        <f t="shared" si="161"/>
        <v/>
      </c>
      <c r="AJ238" s="57" t="str">
        <f t="shared" si="161"/>
        <v/>
      </c>
      <c r="AK238" s="57" t="str">
        <f t="shared" si="161"/>
        <v/>
      </c>
      <c r="AL238" s="57" t="str">
        <f t="shared" si="161"/>
        <v/>
      </c>
      <c r="AM238" s="57" t="str">
        <f t="shared" si="161"/>
        <v/>
      </c>
      <c r="AN238" s="57" t="str">
        <f t="shared" si="161"/>
        <v>建築法規</v>
      </c>
      <c r="AO238" s="57" t="str">
        <f t="shared" si="161"/>
        <v/>
      </c>
      <c r="AP238" s="57" t="str">
        <f t="shared" si="161"/>
        <v/>
      </c>
      <c r="AQ238" s="57" t="str">
        <f t="shared" si="160"/>
        <v/>
      </c>
      <c r="AR238" s="57" t="str">
        <f t="shared" si="160"/>
        <v/>
      </c>
      <c r="AS238" s="57" t="str">
        <f t="shared" si="160"/>
        <v/>
      </c>
      <c r="AT238" s="57" t="str">
        <f t="shared" si="160"/>
        <v/>
      </c>
      <c r="AU238" s="57" t="str">
        <f t="shared" si="160"/>
        <v/>
      </c>
      <c r="AV238" s="57" t="str">
        <f t="shared" si="158"/>
        <v/>
      </c>
      <c r="AW238" s="57" t="str">
        <f t="shared" si="159"/>
        <v/>
      </c>
      <c r="AX238" s="57" t="str">
        <f t="shared" si="159"/>
        <v/>
      </c>
      <c r="AY238" s="57" t="str">
        <f t="shared" si="159"/>
        <v/>
      </c>
      <c r="AZ238" s="57" t="str">
        <f t="shared" si="159"/>
        <v/>
      </c>
    </row>
    <row r="239" spans="2:52" x14ac:dyDescent="0.15">
      <c r="B239" s="50">
        <f t="shared" si="117"/>
        <v>13</v>
      </c>
      <c r="C239" s="50">
        <f t="shared" si="118"/>
        <v>12</v>
      </c>
      <c r="D239" s="50" t="str">
        <f t="shared" si="119"/>
        <v>1994_13_12</v>
      </c>
      <c r="E239" s="50" t="str">
        <f t="shared" si="121"/>
        <v>1_12_13</v>
      </c>
      <c r="F239" s="50">
        <f t="shared" si="122"/>
        <v>1</v>
      </c>
      <c r="G239" s="50">
        <f t="shared" si="123"/>
        <v>238</v>
      </c>
      <c r="H239" s="50">
        <f t="shared" si="124"/>
        <v>1238</v>
      </c>
      <c r="I239" s="57">
        <v>1994</v>
      </c>
      <c r="J239" s="57" t="s">
        <v>217</v>
      </c>
      <c r="K239" s="57" t="s">
        <v>540</v>
      </c>
      <c r="L239" s="57" t="str">
        <f t="shared" si="125"/>
        <v>1994_水産</v>
      </c>
      <c r="M239" s="57" t="str">
        <f t="shared" si="126"/>
        <v>1994_水産_電気工学</v>
      </c>
      <c r="N239" s="57">
        <f t="shared" si="120"/>
        <v>1238</v>
      </c>
      <c r="P239" s="57">
        <f t="shared" si="127"/>
        <v>238</v>
      </c>
      <c r="X239" s="59">
        <v>36</v>
      </c>
      <c r="Y239" s="56" t="str">
        <f t="shared" si="155"/>
        <v/>
      </c>
      <c r="Z239" s="57" t="str">
        <f t="shared" si="156"/>
        <v/>
      </c>
      <c r="AA239" s="57" t="str">
        <f t="shared" si="161"/>
        <v/>
      </c>
      <c r="AB239" s="57" t="str">
        <f t="shared" si="161"/>
        <v/>
      </c>
      <c r="AC239" s="57" t="str">
        <f t="shared" si="161"/>
        <v/>
      </c>
      <c r="AD239" s="57" t="str">
        <f t="shared" si="161"/>
        <v/>
      </c>
      <c r="AE239" s="57" t="str">
        <f t="shared" si="161"/>
        <v/>
      </c>
      <c r="AF239" s="57" t="str">
        <f t="shared" si="161"/>
        <v/>
      </c>
      <c r="AG239" s="57" t="str">
        <f t="shared" si="161"/>
        <v/>
      </c>
      <c r="AH239" s="57" t="str">
        <f t="shared" si="161"/>
        <v/>
      </c>
      <c r="AI239" s="57" t="str">
        <f t="shared" si="161"/>
        <v/>
      </c>
      <c r="AJ239" s="57" t="str">
        <f t="shared" si="161"/>
        <v/>
      </c>
      <c r="AK239" s="57" t="str">
        <f t="shared" si="161"/>
        <v/>
      </c>
      <c r="AL239" s="57" t="str">
        <f t="shared" si="161"/>
        <v/>
      </c>
      <c r="AM239" s="57" t="str">
        <f t="shared" si="161"/>
        <v/>
      </c>
      <c r="AN239" s="57" t="str">
        <f t="shared" si="161"/>
        <v>設備計画</v>
      </c>
      <c r="AO239" s="57" t="str">
        <f t="shared" si="161"/>
        <v/>
      </c>
      <c r="AP239" s="57" t="str">
        <f t="shared" si="161"/>
        <v/>
      </c>
      <c r="AQ239" s="57" t="str">
        <f t="shared" si="160"/>
        <v/>
      </c>
      <c r="AR239" s="57" t="str">
        <f t="shared" si="160"/>
        <v/>
      </c>
      <c r="AS239" s="57" t="str">
        <f t="shared" si="160"/>
        <v/>
      </c>
      <c r="AT239" s="57" t="str">
        <f t="shared" si="160"/>
        <v/>
      </c>
      <c r="AU239" s="57" t="str">
        <f t="shared" si="160"/>
        <v/>
      </c>
      <c r="AV239" s="57" t="str">
        <f t="shared" si="158"/>
        <v/>
      </c>
      <c r="AW239" s="57" t="str">
        <f t="shared" si="159"/>
        <v/>
      </c>
      <c r="AX239" s="57" t="str">
        <f t="shared" si="159"/>
        <v/>
      </c>
      <c r="AY239" s="57" t="str">
        <f t="shared" si="159"/>
        <v/>
      </c>
      <c r="AZ239" s="57" t="str">
        <f t="shared" si="159"/>
        <v/>
      </c>
    </row>
    <row r="240" spans="2:52" x14ac:dyDescent="0.15">
      <c r="B240" s="50">
        <f t="shared" si="117"/>
        <v>13</v>
      </c>
      <c r="C240" s="50">
        <f t="shared" si="118"/>
        <v>13</v>
      </c>
      <c r="D240" s="50" t="str">
        <f t="shared" si="119"/>
        <v>1994_13_13</v>
      </c>
      <c r="E240" s="50" t="str">
        <f t="shared" si="121"/>
        <v>1_13_13</v>
      </c>
      <c r="F240" s="50">
        <f t="shared" si="122"/>
        <v>1</v>
      </c>
      <c r="G240" s="50">
        <f t="shared" si="123"/>
        <v>239</v>
      </c>
      <c r="H240" s="50">
        <f t="shared" si="124"/>
        <v>1239</v>
      </c>
      <c r="I240" s="57">
        <v>1994</v>
      </c>
      <c r="J240" s="57" t="s">
        <v>217</v>
      </c>
      <c r="K240" s="57" t="s">
        <v>541</v>
      </c>
      <c r="L240" s="57" t="str">
        <f t="shared" si="125"/>
        <v>1994_水産</v>
      </c>
      <c r="M240" s="57" t="str">
        <f t="shared" si="126"/>
        <v>1994_水産_通信工学</v>
      </c>
      <c r="N240" s="57">
        <f t="shared" si="120"/>
        <v>1239</v>
      </c>
      <c r="P240" s="57">
        <f t="shared" si="127"/>
        <v>239</v>
      </c>
      <c r="X240" s="59">
        <v>37</v>
      </c>
      <c r="Y240" s="56" t="str">
        <f t="shared" si="155"/>
        <v/>
      </c>
      <c r="Z240" s="57" t="str">
        <f t="shared" si="156"/>
        <v/>
      </c>
      <c r="AA240" s="57" t="str">
        <f t="shared" si="161"/>
        <v/>
      </c>
      <c r="AB240" s="57" t="str">
        <f t="shared" si="161"/>
        <v/>
      </c>
      <c r="AC240" s="57" t="str">
        <f t="shared" si="161"/>
        <v/>
      </c>
      <c r="AD240" s="57" t="str">
        <f t="shared" si="161"/>
        <v/>
      </c>
      <c r="AE240" s="57" t="str">
        <f t="shared" si="161"/>
        <v/>
      </c>
      <c r="AF240" s="57" t="str">
        <f t="shared" si="161"/>
        <v/>
      </c>
      <c r="AG240" s="57" t="str">
        <f t="shared" si="161"/>
        <v/>
      </c>
      <c r="AH240" s="57" t="str">
        <f t="shared" si="161"/>
        <v/>
      </c>
      <c r="AI240" s="57" t="str">
        <f t="shared" si="161"/>
        <v/>
      </c>
      <c r="AJ240" s="57" t="str">
        <f t="shared" si="161"/>
        <v/>
      </c>
      <c r="AK240" s="57" t="str">
        <f t="shared" si="161"/>
        <v/>
      </c>
      <c r="AL240" s="57" t="str">
        <f t="shared" si="161"/>
        <v/>
      </c>
      <c r="AM240" s="57" t="str">
        <f t="shared" si="161"/>
        <v/>
      </c>
      <c r="AN240" s="57" t="str">
        <f t="shared" si="161"/>
        <v>空気調和設備</v>
      </c>
      <c r="AO240" s="57" t="str">
        <f t="shared" si="161"/>
        <v/>
      </c>
      <c r="AP240" s="57" t="str">
        <f t="shared" si="161"/>
        <v/>
      </c>
      <c r="AQ240" s="57" t="str">
        <f t="shared" si="160"/>
        <v/>
      </c>
      <c r="AR240" s="57" t="str">
        <f t="shared" si="160"/>
        <v/>
      </c>
      <c r="AS240" s="57" t="str">
        <f t="shared" si="160"/>
        <v/>
      </c>
      <c r="AT240" s="57" t="str">
        <f t="shared" si="160"/>
        <v/>
      </c>
      <c r="AU240" s="57" t="str">
        <f t="shared" si="160"/>
        <v/>
      </c>
      <c r="AV240" s="57" t="str">
        <f t="shared" si="158"/>
        <v/>
      </c>
      <c r="AW240" s="57" t="str">
        <f t="shared" si="159"/>
        <v/>
      </c>
      <c r="AX240" s="57" t="str">
        <f t="shared" si="159"/>
        <v/>
      </c>
      <c r="AY240" s="57" t="str">
        <f t="shared" si="159"/>
        <v/>
      </c>
      <c r="AZ240" s="57" t="str">
        <f t="shared" si="159"/>
        <v/>
      </c>
    </row>
    <row r="241" spans="2:52" x14ac:dyDescent="0.15">
      <c r="B241" s="50">
        <f t="shared" si="117"/>
        <v>13</v>
      </c>
      <c r="C241" s="50">
        <f t="shared" si="118"/>
        <v>14</v>
      </c>
      <c r="D241" s="50" t="str">
        <f t="shared" si="119"/>
        <v>1994_13_14</v>
      </c>
      <c r="E241" s="50" t="str">
        <f t="shared" si="121"/>
        <v>1_14_13</v>
      </c>
      <c r="F241" s="50">
        <f t="shared" si="122"/>
        <v>1</v>
      </c>
      <c r="G241" s="50">
        <f t="shared" si="123"/>
        <v>240</v>
      </c>
      <c r="H241" s="50">
        <f t="shared" si="124"/>
        <v>1240</v>
      </c>
      <c r="I241" s="57">
        <v>1994</v>
      </c>
      <c r="J241" s="57" t="s">
        <v>217</v>
      </c>
      <c r="K241" s="57" t="s">
        <v>165</v>
      </c>
      <c r="L241" s="57" t="str">
        <f t="shared" si="125"/>
        <v>1994_水産</v>
      </c>
      <c r="M241" s="57" t="str">
        <f t="shared" si="126"/>
        <v>1994_水産_通信技術</v>
      </c>
      <c r="N241" s="57">
        <f t="shared" si="120"/>
        <v>1240</v>
      </c>
      <c r="P241" s="57">
        <f t="shared" si="127"/>
        <v>240</v>
      </c>
      <c r="X241" s="59">
        <v>38</v>
      </c>
      <c r="Y241" s="56" t="str">
        <f t="shared" si="155"/>
        <v/>
      </c>
      <c r="Z241" s="57" t="str">
        <f t="shared" si="156"/>
        <v/>
      </c>
      <c r="AA241" s="57" t="str">
        <f t="shared" si="161"/>
        <v/>
      </c>
      <c r="AB241" s="57" t="str">
        <f t="shared" si="161"/>
        <v/>
      </c>
      <c r="AC241" s="57" t="str">
        <f t="shared" si="161"/>
        <v/>
      </c>
      <c r="AD241" s="57" t="str">
        <f t="shared" si="161"/>
        <v/>
      </c>
      <c r="AE241" s="57" t="str">
        <f t="shared" si="161"/>
        <v/>
      </c>
      <c r="AF241" s="57" t="str">
        <f t="shared" si="161"/>
        <v/>
      </c>
      <c r="AG241" s="57" t="str">
        <f t="shared" si="161"/>
        <v/>
      </c>
      <c r="AH241" s="57" t="str">
        <f t="shared" si="161"/>
        <v/>
      </c>
      <c r="AI241" s="57" t="str">
        <f t="shared" si="161"/>
        <v/>
      </c>
      <c r="AJ241" s="57" t="str">
        <f t="shared" si="161"/>
        <v/>
      </c>
      <c r="AK241" s="57" t="str">
        <f t="shared" si="161"/>
        <v/>
      </c>
      <c r="AL241" s="57" t="str">
        <f t="shared" si="161"/>
        <v/>
      </c>
      <c r="AM241" s="57" t="str">
        <f t="shared" si="161"/>
        <v/>
      </c>
      <c r="AN241" s="57" t="str">
        <f t="shared" si="161"/>
        <v>衛生・防災設備</v>
      </c>
      <c r="AO241" s="57" t="str">
        <f t="shared" si="161"/>
        <v/>
      </c>
      <c r="AP241" s="57" t="str">
        <f t="shared" si="161"/>
        <v/>
      </c>
      <c r="AQ241" s="57" t="str">
        <f t="shared" si="160"/>
        <v/>
      </c>
      <c r="AR241" s="57" t="str">
        <f t="shared" si="160"/>
        <v/>
      </c>
      <c r="AS241" s="57" t="str">
        <f t="shared" si="160"/>
        <v/>
      </c>
      <c r="AT241" s="57" t="str">
        <f t="shared" si="160"/>
        <v/>
      </c>
      <c r="AU241" s="57" t="str">
        <f t="shared" si="160"/>
        <v/>
      </c>
      <c r="AV241" s="57" t="str">
        <f t="shared" si="158"/>
        <v/>
      </c>
      <c r="AW241" s="57" t="str">
        <f t="shared" si="159"/>
        <v/>
      </c>
      <c r="AX241" s="57" t="str">
        <f t="shared" si="159"/>
        <v/>
      </c>
      <c r="AY241" s="57" t="str">
        <f t="shared" si="159"/>
        <v/>
      </c>
      <c r="AZ241" s="57" t="str">
        <f t="shared" si="159"/>
        <v/>
      </c>
    </row>
    <row r="242" spans="2:52" x14ac:dyDescent="0.15">
      <c r="B242" s="50">
        <f t="shared" si="117"/>
        <v>13</v>
      </c>
      <c r="C242" s="50">
        <f t="shared" si="118"/>
        <v>15</v>
      </c>
      <c r="D242" s="50" t="str">
        <f t="shared" si="119"/>
        <v>1994_13_15</v>
      </c>
      <c r="E242" s="50" t="str">
        <f t="shared" si="121"/>
        <v>1_15_13</v>
      </c>
      <c r="F242" s="50">
        <f t="shared" si="122"/>
        <v>1</v>
      </c>
      <c r="G242" s="50">
        <f t="shared" si="123"/>
        <v>241</v>
      </c>
      <c r="H242" s="50">
        <f t="shared" si="124"/>
        <v>1241</v>
      </c>
      <c r="I242" s="57">
        <v>1994</v>
      </c>
      <c r="J242" s="57" t="s">
        <v>217</v>
      </c>
      <c r="K242" s="57" t="s">
        <v>542</v>
      </c>
      <c r="L242" s="57" t="str">
        <f t="shared" si="125"/>
        <v>1994_水産</v>
      </c>
      <c r="M242" s="57" t="str">
        <f t="shared" si="126"/>
        <v>1994_水産_電気通信理論</v>
      </c>
      <c r="N242" s="57">
        <f t="shared" si="120"/>
        <v>1241</v>
      </c>
      <c r="P242" s="57">
        <f t="shared" si="127"/>
        <v>241</v>
      </c>
      <c r="X242" s="59">
        <v>39</v>
      </c>
      <c r="Y242" s="56" t="str">
        <f t="shared" si="155"/>
        <v/>
      </c>
      <c r="Z242" s="57" t="str">
        <f t="shared" si="156"/>
        <v/>
      </c>
      <c r="AA242" s="57" t="str">
        <f t="shared" si="161"/>
        <v/>
      </c>
      <c r="AB242" s="57" t="str">
        <f t="shared" si="161"/>
        <v/>
      </c>
      <c r="AC242" s="57" t="str">
        <f t="shared" si="161"/>
        <v/>
      </c>
      <c r="AD242" s="57" t="str">
        <f t="shared" si="161"/>
        <v/>
      </c>
      <c r="AE242" s="57" t="str">
        <f t="shared" si="161"/>
        <v/>
      </c>
      <c r="AF242" s="57" t="str">
        <f t="shared" si="161"/>
        <v/>
      </c>
      <c r="AG242" s="57" t="str">
        <f t="shared" si="161"/>
        <v/>
      </c>
      <c r="AH242" s="57" t="str">
        <f t="shared" si="161"/>
        <v/>
      </c>
      <c r="AI242" s="57" t="str">
        <f t="shared" si="161"/>
        <v/>
      </c>
      <c r="AJ242" s="57" t="str">
        <f t="shared" si="161"/>
        <v/>
      </c>
      <c r="AK242" s="57" t="str">
        <f t="shared" si="161"/>
        <v/>
      </c>
      <c r="AL242" s="57" t="str">
        <f t="shared" si="161"/>
        <v/>
      </c>
      <c r="AM242" s="57" t="str">
        <f t="shared" si="161"/>
        <v/>
      </c>
      <c r="AN242" s="57" t="str">
        <f t="shared" si="161"/>
        <v>測量</v>
      </c>
      <c r="AO242" s="57" t="str">
        <f t="shared" si="161"/>
        <v/>
      </c>
      <c r="AP242" s="57" t="str">
        <f t="shared" si="161"/>
        <v/>
      </c>
      <c r="AQ242" s="57" t="str">
        <f t="shared" si="160"/>
        <v/>
      </c>
      <c r="AR242" s="57" t="str">
        <f t="shared" si="160"/>
        <v/>
      </c>
      <c r="AS242" s="57" t="str">
        <f t="shared" si="160"/>
        <v/>
      </c>
      <c r="AT242" s="57" t="str">
        <f t="shared" si="160"/>
        <v/>
      </c>
      <c r="AU242" s="57" t="str">
        <f t="shared" si="160"/>
        <v/>
      </c>
      <c r="AV242" s="57" t="str">
        <f t="shared" si="158"/>
        <v/>
      </c>
      <c r="AW242" s="57" t="str">
        <f t="shared" si="159"/>
        <v/>
      </c>
      <c r="AX242" s="57" t="str">
        <f t="shared" si="159"/>
        <v/>
      </c>
      <c r="AY242" s="57" t="str">
        <f t="shared" si="159"/>
        <v/>
      </c>
      <c r="AZ242" s="57" t="str">
        <f t="shared" si="159"/>
        <v/>
      </c>
    </row>
    <row r="243" spans="2:52" x14ac:dyDescent="0.15">
      <c r="B243" s="50">
        <f t="shared" si="117"/>
        <v>13</v>
      </c>
      <c r="C243" s="50">
        <f t="shared" si="118"/>
        <v>16</v>
      </c>
      <c r="D243" s="50" t="str">
        <f t="shared" si="119"/>
        <v>1994_13_16</v>
      </c>
      <c r="E243" s="50" t="str">
        <f t="shared" si="121"/>
        <v>1_16_13</v>
      </c>
      <c r="F243" s="50">
        <f t="shared" si="122"/>
        <v>1</v>
      </c>
      <c r="G243" s="50">
        <f t="shared" si="123"/>
        <v>242</v>
      </c>
      <c r="H243" s="50">
        <f t="shared" si="124"/>
        <v>1242</v>
      </c>
      <c r="I243" s="57">
        <v>1994</v>
      </c>
      <c r="J243" s="57" t="s">
        <v>217</v>
      </c>
      <c r="K243" s="57" t="s">
        <v>543</v>
      </c>
      <c r="L243" s="57" t="str">
        <f t="shared" si="125"/>
        <v>1994_水産</v>
      </c>
      <c r="M243" s="57" t="str">
        <f t="shared" si="126"/>
        <v>1994_水産_水産情報技術</v>
      </c>
      <c r="N243" s="57">
        <f t="shared" si="120"/>
        <v>1242</v>
      </c>
      <c r="P243" s="57">
        <f t="shared" si="127"/>
        <v>242</v>
      </c>
      <c r="X243" s="59">
        <v>40</v>
      </c>
      <c r="Y243" s="56" t="str">
        <f t="shared" si="155"/>
        <v/>
      </c>
      <c r="Z243" s="57" t="str">
        <f t="shared" si="156"/>
        <v/>
      </c>
      <c r="AA243" s="57" t="str">
        <f t="shared" si="161"/>
        <v/>
      </c>
      <c r="AB243" s="57" t="str">
        <f t="shared" si="161"/>
        <v/>
      </c>
      <c r="AC243" s="57" t="str">
        <f t="shared" si="161"/>
        <v/>
      </c>
      <c r="AD243" s="57" t="str">
        <f t="shared" si="161"/>
        <v/>
      </c>
      <c r="AE243" s="57" t="str">
        <f t="shared" si="161"/>
        <v/>
      </c>
      <c r="AF243" s="57" t="str">
        <f t="shared" si="161"/>
        <v/>
      </c>
      <c r="AG243" s="57" t="str">
        <f t="shared" si="161"/>
        <v/>
      </c>
      <c r="AH243" s="57" t="str">
        <f t="shared" si="161"/>
        <v/>
      </c>
      <c r="AI243" s="57" t="str">
        <f t="shared" si="161"/>
        <v/>
      </c>
      <c r="AJ243" s="57" t="str">
        <f t="shared" si="161"/>
        <v/>
      </c>
      <c r="AK243" s="57" t="str">
        <f t="shared" si="161"/>
        <v/>
      </c>
      <c r="AL243" s="57" t="str">
        <f t="shared" si="161"/>
        <v/>
      </c>
      <c r="AM243" s="57" t="str">
        <f t="shared" si="161"/>
        <v/>
      </c>
      <c r="AN243" s="57" t="str">
        <f t="shared" si="161"/>
        <v>土木基礎力学</v>
      </c>
      <c r="AO243" s="57" t="str">
        <f t="shared" si="161"/>
        <v/>
      </c>
      <c r="AP243" s="57" t="str">
        <f t="shared" si="161"/>
        <v/>
      </c>
      <c r="AQ243" s="57" t="str">
        <f t="shared" si="160"/>
        <v/>
      </c>
      <c r="AR243" s="57" t="str">
        <f t="shared" si="160"/>
        <v/>
      </c>
      <c r="AS243" s="57" t="str">
        <f t="shared" si="160"/>
        <v/>
      </c>
      <c r="AT243" s="57" t="str">
        <f t="shared" si="160"/>
        <v/>
      </c>
      <c r="AU243" s="57" t="str">
        <f t="shared" si="160"/>
        <v/>
      </c>
      <c r="AV243" s="57" t="str">
        <f t="shared" si="158"/>
        <v/>
      </c>
      <c r="AW243" s="57" t="str">
        <f t="shared" si="159"/>
        <v/>
      </c>
      <c r="AX243" s="57" t="str">
        <f t="shared" si="159"/>
        <v/>
      </c>
      <c r="AY243" s="57" t="str">
        <f t="shared" si="159"/>
        <v/>
      </c>
      <c r="AZ243" s="57" t="str">
        <f t="shared" si="159"/>
        <v/>
      </c>
    </row>
    <row r="244" spans="2:52" x14ac:dyDescent="0.15">
      <c r="B244" s="50">
        <f t="shared" si="117"/>
        <v>13</v>
      </c>
      <c r="C244" s="50">
        <f t="shared" si="118"/>
        <v>17</v>
      </c>
      <c r="D244" s="50" t="str">
        <f t="shared" si="119"/>
        <v>1994_13_17</v>
      </c>
      <c r="E244" s="50" t="str">
        <f t="shared" si="121"/>
        <v>1_17_13</v>
      </c>
      <c r="F244" s="50">
        <f t="shared" si="122"/>
        <v>1</v>
      </c>
      <c r="G244" s="50">
        <f t="shared" si="123"/>
        <v>243</v>
      </c>
      <c r="H244" s="50">
        <f t="shared" si="124"/>
        <v>1243</v>
      </c>
      <c r="I244" s="57">
        <v>1994</v>
      </c>
      <c r="J244" s="57" t="s">
        <v>217</v>
      </c>
      <c r="K244" s="57" t="s">
        <v>544</v>
      </c>
      <c r="L244" s="57" t="str">
        <f t="shared" si="125"/>
        <v>1994_水産</v>
      </c>
      <c r="M244" s="57" t="str">
        <f t="shared" si="126"/>
        <v>1994_水産_栽培漁業</v>
      </c>
      <c r="N244" s="57">
        <f t="shared" si="120"/>
        <v>1243</v>
      </c>
      <c r="P244" s="57">
        <f t="shared" si="127"/>
        <v>243</v>
      </c>
      <c r="X244" s="59">
        <v>41</v>
      </c>
      <c r="Y244" s="56" t="str">
        <f t="shared" si="155"/>
        <v/>
      </c>
      <c r="Z244" s="57" t="str">
        <f t="shared" si="156"/>
        <v/>
      </c>
      <c r="AA244" s="57" t="str">
        <f t="shared" si="161"/>
        <v/>
      </c>
      <c r="AB244" s="57" t="str">
        <f t="shared" si="161"/>
        <v/>
      </c>
      <c r="AC244" s="57" t="str">
        <f t="shared" si="161"/>
        <v/>
      </c>
      <c r="AD244" s="57" t="str">
        <f t="shared" si="161"/>
        <v/>
      </c>
      <c r="AE244" s="57" t="str">
        <f t="shared" si="161"/>
        <v/>
      </c>
      <c r="AF244" s="57" t="str">
        <f t="shared" si="161"/>
        <v/>
      </c>
      <c r="AG244" s="57" t="str">
        <f t="shared" si="161"/>
        <v/>
      </c>
      <c r="AH244" s="57" t="str">
        <f t="shared" si="161"/>
        <v/>
      </c>
      <c r="AI244" s="57" t="str">
        <f t="shared" si="161"/>
        <v/>
      </c>
      <c r="AJ244" s="57" t="str">
        <f t="shared" si="161"/>
        <v/>
      </c>
      <c r="AK244" s="57" t="str">
        <f t="shared" si="161"/>
        <v/>
      </c>
      <c r="AL244" s="57" t="str">
        <f t="shared" si="161"/>
        <v/>
      </c>
      <c r="AM244" s="57" t="str">
        <f t="shared" si="161"/>
        <v/>
      </c>
      <c r="AN244" s="57" t="str">
        <f t="shared" si="161"/>
        <v>土木構造設計</v>
      </c>
      <c r="AO244" s="57" t="str">
        <f t="shared" si="161"/>
        <v/>
      </c>
      <c r="AP244" s="57" t="str">
        <f t="shared" si="161"/>
        <v/>
      </c>
      <c r="AQ244" s="57" t="str">
        <f t="shared" si="160"/>
        <v/>
      </c>
      <c r="AR244" s="57" t="str">
        <f t="shared" si="160"/>
        <v/>
      </c>
      <c r="AS244" s="57" t="str">
        <f t="shared" si="160"/>
        <v/>
      </c>
      <c r="AT244" s="57" t="str">
        <f t="shared" si="160"/>
        <v/>
      </c>
      <c r="AU244" s="57" t="str">
        <f t="shared" si="160"/>
        <v/>
      </c>
      <c r="AV244" s="57" t="str">
        <f t="shared" si="158"/>
        <v/>
      </c>
      <c r="AW244" s="57" t="str">
        <f t="shared" si="159"/>
        <v/>
      </c>
      <c r="AX244" s="57" t="str">
        <f t="shared" si="159"/>
        <v/>
      </c>
      <c r="AY244" s="57" t="str">
        <f t="shared" si="159"/>
        <v/>
      </c>
      <c r="AZ244" s="57" t="str">
        <f t="shared" si="159"/>
        <v/>
      </c>
    </row>
    <row r="245" spans="2:52" x14ac:dyDescent="0.15">
      <c r="B245" s="50">
        <f t="shared" si="117"/>
        <v>13</v>
      </c>
      <c r="C245" s="50">
        <f t="shared" si="118"/>
        <v>18</v>
      </c>
      <c r="D245" s="50" t="str">
        <f t="shared" si="119"/>
        <v>1994_13_18</v>
      </c>
      <c r="E245" s="50" t="str">
        <f t="shared" si="121"/>
        <v>1_18_13</v>
      </c>
      <c r="F245" s="50">
        <f t="shared" si="122"/>
        <v>1</v>
      </c>
      <c r="G245" s="50">
        <f t="shared" si="123"/>
        <v>244</v>
      </c>
      <c r="H245" s="50">
        <f t="shared" si="124"/>
        <v>1244</v>
      </c>
      <c r="I245" s="57">
        <v>1994</v>
      </c>
      <c r="J245" s="57" t="s">
        <v>217</v>
      </c>
      <c r="K245" s="57" t="s">
        <v>545</v>
      </c>
      <c r="L245" s="57" t="str">
        <f t="shared" si="125"/>
        <v>1994_水産</v>
      </c>
      <c r="M245" s="57" t="str">
        <f t="shared" si="126"/>
        <v>1994_水産_水産生物</v>
      </c>
      <c r="N245" s="57">
        <f t="shared" si="120"/>
        <v>1244</v>
      </c>
      <c r="P245" s="57">
        <f t="shared" si="127"/>
        <v>244</v>
      </c>
      <c r="X245" s="59">
        <v>42</v>
      </c>
      <c r="Y245" s="56" t="str">
        <f t="shared" si="155"/>
        <v/>
      </c>
      <c r="Z245" s="57" t="str">
        <f t="shared" si="156"/>
        <v/>
      </c>
      <c r="AA245" s="57" t="str">
        <f t="shared" si="161"/>
        <v/>
      </c>
      <c r="AB245" s="57" t="str">
        <f t="shared" si="161"/>
        <v/>
      </c>
      <c r="AC245" s="57" t="str">
        <f t="shared" si="161"/>
        <v/>
      </c>
      <c r="AD245" s="57" t="str">
        <f t="shared" si="161"/>
        <v/>
      </c>
      <c r="AE245" s="57" t="str">
        <f t="shared" si="161"/>
        <v/>
      </c>
      <c r="AF245" s="57" t="str">
        <f t="shared" si="161"/>
        <v/>
      </c>
      <c r="AG245" s="57" t="str">
        <f t="shared" si="161"/>
        <v/>
      </c>
      <c r="AH245" s="57" t="str">
        <f t="shared" si="161"/>
        <v/>
      </c>
      <c r="AI245" s="57" t="str">
        <f t="shared" si="161"/>
        <v/>
      </c>
      <c r="AJ245" s="57" t="str">
        <f t="shared" si="161"/>
        <v/>
      </c>
      <c r="AK245" s="57" t="str">
        <f t="shared" si="161"/>
        <v/>
      </c>
      <c r="AL245" s="57" t="str">
        <f t="shared" si="161"/>
        <v/>
      </c>
      <c r="AM245" s="57" t="str">
        <f t="shared" si="161"/>
        <v/>
      </c>
      <c r="AN245" s="57" t="str">
        <f t="shared" si="161"/>
        <v>土木施工</v>
      </c>
      <c r="AO245" s="57" t="str">
        <f t="shared" si="161"/>
        <v/>
      </c>
      <c r="AP245" s="57" t="str">
        <f t="shared" si="161"/>
        <v/>
      </c>
      <c r="AQ245" s="57" t="str">
        <f t="shared" si="160"/>
        <v/>
      </c>
      <c r="AR245" s="57" t="str">
        <f t="shared" si="160"/>
        <v/>
      </c>
      <c r="AS245" s="57" t="str">
        <f t="shared" si="160"/>
        <v/>
      </c>
      <c r="AT245" s="57" t="str">
        <f t="shared" si="160"/>
        <v/>
      </c>
      <c r="AU245" s="57" t="str">
        <f t="shared" si="160"/>
        <v/>
      </c>
      <c r="AV245" s="57" t="str">
        <f t="shared" si="158"/>
        <v/>
      </c>
      <c r="AW245" s="57" t="str">
        <f t="shared" si="159"/>
        <v/>
      </c>
      <c r="AX245" s="57" t="str">
        <f t="shared" si="159"/>
        <v/>
      </c>
      <c r="AY245" s="57" t="str">
        <f t="shared" si="159"/>
        <v/>
      </c>
      <c r="AZ245" s="57" t="str">
        <f t="shared" si="159"/>
        <v/>
      </c>
    </row>
    <row r="246" spans="2:52" x14ac:dyDescent="0.15">
      <c r="B246" s="50">
        <f t="shared" si="117"/>
        <v>13</v>
      </c>
      <c r="C246" s="50">
        <f t="shared" si="118"/>
        <v>19</v>
      </c>
      <c r="D246" s="50" t="str">
        <f t="shared" si="119"/>
        <v>1994_13_19</v>
      </c>
      <c r="E246" s="50" t="str">
        <f t="shared" si="121"/>
        <v>1_19_13</v>
      </c>
      <c r="F246" s="50">
        <f t="shared" si="122"/>
        <v>1</v>
      </c>
      <c r="G246" s="50">
        <f t="shared" si="123"/>
        <v>245</v>
      </c>
      <c r="H246" s="50">
        <f t="shared" si="124"/>
        <v>1245</v>
      </c>
      <c r="I246" s="57">
        <v>1994</v>
      </c>
      <c r="J246" s="57" t="s">
        <v>217</v>
      </c>
      <c r="K246" s="57" t="s">
        <v>546</v>
      </c>
      <c r="L246" s="57" t="str">
        <f t="shared" si="125"/>
        <v>1994_水産</v>
      </c>
      <c r="M246" s="57" t="str">
        <f t="shared" si="126"/>
        <v>1994_水産_漁場環境</v>
      </c>
      <c r="N246" s="57">
        <f t="shared" si="120"/>
        <v>1245</v>
      </c>
      <c r="P246" s="57">
        <f t="shared" si="127"/>
        <v>245</v>
      </c>
      <c r="X246" s="59">
        <v>43</v>
      </c>
      <c r="Y246" s="56" t="str">
        <f t="shared" si="155"/>
        <v/>
      </c>
      <c r="Z246" s="57" t="str">
        <f t="shared" si="156"/>
        <v/>
      </c>
      <c r="AA246" s="57" t="str">
        <f t="shared" si="161"/>
        <v/>
      </c>
      <c r="AB246" s="57" t="str">
        <f t="shared" si="161"/>
        <v/>
      </c>
      <c r="AC246" s="57" t="str">
        <f t="shared" si="161"/>
        <v/>
      </c>
      <c r="AD246" s="57" t="str">
        <f t="shared" si="161"/>
        <v/>
      </c>
      <c r="AE246" s="57" t="str">
        <f t="shared" si="161"/>
        <v/>
      </c>
      <c r="AF246" s="57" t="str">
        <f t="shared" si="161"/>
        <v/>
      </c>
      <c r="AG246" s="57" t="str">
        <f t="shared" si="161"/>
        <v/>
      </c>
      <c r="AH246" s="57" t="str">
        <f t="shared" si="161"/>
        <v/>
      </c>
      <c r="AI246" s="57" t="str">
        <f t="shared" si="161"/>
        <v/>
      </c>
      <c r="AJ246" s="57" t="str">
        <f t="shared" si="161"/>
        <v/>
      </c>
      <c r="AK246" s="57" t="str">
        <f t="shared" si="161"/>
        <v/>
      </c>
      <c r="AL246" s="57" t="str">
        <f t="shared" si="161"/>
        <v/>
      </c>
      <c r="AM246" s="57" t="str">
        <f t="shared" si="161"/>
        <v/>
      </c>
      <c r="AN246" s="57" t="str">
        <f t="shared" si="161"/>
        <v>社会基盤工学</v>
      </c>
      <c r="AO246" s="57" t="str">
        <f t="shared" si="161"/>
        <v/>
      </c>
      <c r="AP246" s="57" t="str">
        <f t="shared" ref="AP246:AZ261" si="162">IFERROR(VLOOKUP($W$201&amp;"_"&amp;AP$201&amp;"_"&amp;$X246,$D:$K,8,0),"")</f>
        <v/>
      </c>
      <c r="AQ246" s="57" t="str">
        <f t="shared" si="162"/>
        <v/>
      </c>
      <c r="AR246" s="57" t="str">
        <f t="shared" si="162"/>
        <v/>
      </c>
      <c r="AS246" s="57" t="str">
        <f t="shared" si="162"/>
        <v/>
      </c>
      <c r="AT246" s="57" t="str">
        <f t="shared" si="162"/>
        <v/>
      </c>
      <c r="AU246" s="57" t="str">
        <f t="shared" si="162"/>
        <v/>
      </c>
      <c r="AV246" s="57" t="str">
        <f t="shared" si="162"/>
        <v/>
      </c>
      <c r="AW246" s="57" t="str">
        <f t="shared" si="162"/>
        <v/>
      </c>
      <c r="AX246" s="57" t="str">
        <f t="shared" si="162"/>
        <v/>
      </c>
      <c r="AY246" s="57" t="str">
        <f t="shared" si="162"/>
        <v/>
      </c>
      <c r="AZ246" s="57" t="str">
        <f t="shared" si="162"/>
        <v/>
      </c>
    </row>
    <row r="247" spans="2:52" x14ac:dyDescent="0.15">
      <c r="B247" s="50">
        <f t="shared" si="117"/>
        <v>13</v>
      </c>
      <c r="C247" s="50">
        <f t="shared" si="118"/>
        <v>20</v>
      </c>
      <c r="D247" s="50" t="str">
        <f t="shared" si="119"/>
        <v>1994_13_20</v>
      </c>
      <c r="E247" s="50" t="str">
        <f t="shared" si="121"/>
        <v>1_20_13</v>
      </c>
      <c r="F247" s="50">
        <f t="shared" si="122"/>
        <v>1</v>
      </c>
      <c r="G247" s="50">
        <f t="shared" si="123"/>
        <v>246</v>
      </c>
      <c r="H247" s="50">
        <f t="shared" si="124"/>
        <v>1246</v>
      </c>
      <c r="I247" s="57">
        <v>1994</v>
      </c>
      <c r="J247" s="57" t="s">
        <v>217</v>
      </c>
      <c r="K247" s="57" t="s">
        <v>547</v>
      </c>
      <c r="L247" s="57" t="str">
        <f t="shared" si="125"/>
        <v>1994_水産</v>
      </c>
      <c r="M247" s="57" t="str">
        <f t="shared" si="126"/>
        <v>1994_水産_繰船</v>
      </c>
      <c r="N247" s="57">
        <f t="shared" si="120"/>
        <v>1246</v>
      </c>
      <c r="P247" s="57">
        <f t="shared" si="127"/>
        <v>246</v>
      </c>
      <c r="X247" s="59">
        <v>44</v>
      </c>
      <c r="Y247" s="56" t="str">
        <f t="shared" si="155"/>
        <v/>
      </c>
      <c r="Z247" s="57" t="str">
        <f t="shared" si="156"/>
        <v/>
      </c>
      <c r="AA247" s="57" t="str">
        <f t="shared" ref="AA247:AP262" si="163">IFERROR(VLOOKUP($W$201&amp;"_"&amp;AA$201&amp;"_"&amp;$X247,$D:$K,8,0),"")</f>
        <v/>
      </c>
      <c r="AB247" s="57" t="str">
        <f t="shared" si="163"/>
        <v/>
      </c>
      <c r="AC247" s="57" t="str">
        <f t="shared" si="163"/>
        <v/>
      </c>
      <c r="AD247" s="57" t="str">
        <f t="shared" si="163"/>
        <v/>
      </c>
      <c r="AE247" s="57" t="str">
        <f t="shared" si="163"/>
        <v/>
      </c>
      <c r="AF247" s="57" t="str">
        <f t="shared" si="163"/>
        <v/>
      </c>
      <c r="AG247" s="57" t="str">
        <f t="shared" si="163"/>
        <v/>
      </c>
      <c r="AH247" s="57" t="str">
        <f t="shared" si="163"/>
        <v/>
      </c>
      <c r="AI247" s="57" t="str">
        <f t="shared" si="163"/>
        <v/>
      </c>
      <c r="AJ247" s="57" t="str">
        <f t="shared" si="163"/>
        <v/>
      </c>
      <c r="AK247" s="57" t="str">
        <f t="shared" si="163"/>
        <v/>
      </c>
      <c r="AL247" s="57" t="str">
        <f t="shared" si="163"/>
        <v/>
      </c>
      <c r="AM247" s="57" t="str">
        <f t="shared" si="163"/>
        <v/>
      </c>
      <c r="AN247" s="57" t="str">
        <f t="shared" si="163"/>
        <v>工業化学</v>
      </c>
      <c r="AO247" s="57" t="str">
        <f t="shared" si="163"/>
        <v/>
      </c>
      <c r="AP247" s="57" t="str">
        <f t="shared" si="163"/>
        <v/>
      </c>
      <c r="AQ247" s="57" t="str">
        <f t="shared" si="162"/>
        <v/>
      </c>
      <c r="AR247" s="57" t="str">
        <f t="shared" si="162"/>
        <v/>
      </c>
      <c r="AS247" s="57" t="str">
        <f t="shared" si="162"/>
        <v/>
      </c>
      <c r="AT247" s="57" t="str">
        <f t="shared" si="162"/>
        <v/>
      </c>
      <c r="AU247" s="57" t="str">
        <f t="shared" si="162"/>
        <v/>
      </c>
      <c r="AV247" s="57" t="str">
        <f t="shared" si="162"/>
        <v/>
      </c>
      <c r="AW247" s="57" t="str">
        <f t="shared" si="162"/>
        <v/>
      </c>
      <c r="AX247" s="57" t="str">
        <f t="shared" si="162"/>
        <v/>
      </c>
      <c r="AY247" s="57" t="str">
        <f t="shared" si="162"/>
        <v/>
      </c>
      <c r="AZ247" s="57" t="str">
        <f t="shared" si="162"/>
        <v/>
      </c>
    </row>
    <row r="248" spans="2:52" x14ac:dyDescent="0.15">
      <c r="B248" s="50">
        <f t="shared" si="117"/>
        <v>13</v>
      </c>
      <c r="C248" s="50">
        <f t="shared" si="118"/>
        <v>21</v>
      </c>
      <c r="D248" s="50" t="str">
        <f t="shared" si="119"/>
        <v>1994_13_21</v>
      </c>
      <c r="E248" s="50" t="str">
        <f t="shared" si="121"/>
        <v>1_21_13</v>
      </c>
      <c r="F248" s="50">
        <f t="shared" si="122"/>
        <v>1</v>
      </c>
      <c r="G248" s="50">
        <f t="shared" si="123"/>
        <v>247</v>
      </c>
      <c r="H248" s="50">
        <f t="shared" si="124"/>
        <v>1247</v>
      </c>
      <c r="I248" s="57">
        <v>1994</v>
      </c>
      <c r="J248" s="57" t="s">
        <v>217</v>
      </c>
      <c r="K248" s="57" t="s">
        <v>548</v>
      </c>
      <c r="L248" s="57" t="str">
        <f t="shared" si="125"/>
        <v>1994_水産</v>
      </c>
      <c r="M248" s="57" t="str">
        <f t="shared" si="126"/>
        <v>1994_水産_水産食品製造</v>
      </c>
      <c r="N248" s="57">
        <f t="shared" si="120"/>
        <v>1247</v>
      </c>
      <c r="P248" s="57">
        <f t="shared" si="127"/>
        <v>247</v>
      </c>
      <c r="X248" s="59">
        <v>45</v>
      </c>
      <c r="Y248" s="56" t="str">
        <f t="shared" si="155"/>
        <v/>
      </c>
      <c r="Z248" s="57" t="str">
        <f t="shared" si="156"/>
        <v/>
      </c>
      <c r="AA248" s="57" t="str">
        <f t="shared" si="163"/>
        <v/>
      </c>
      <c r="AB248" s="57" t="str">
        <f t="shared" si="163"/>
        <v/>
      </c>
      <c r="AC248" s="57" t="str">
        <f t="shared" si="163"/>
        <v/>
      </c>
      <c r="AD248" s="57" t="str">
        <f t="shared" si="163"/>
        <v/>
      </c>
      <c r="AE248" s="57" t="str">
        <f t="shared" si="163"/>
        <v/>
      </c>
      <c r="AF248" s="57" t="str">
        <f t="shared" si="163"/>
        <v/>
      </c>
      <c r="AG248" s="57" t="str">
        <f t="shared" si="163"/>
        <v/>
      </c>
      <c r="AH248" s="57" t="str">
        <f t="shared" si="163"/>
        <v/>
      </c>
      <c r="AI248" s="57" t="str">
        <f t="shared" si="163"/>
        <v/>
      </c>
      <c r="AJ248" s="57" t="str">
        <f t="shared" si="163"/>
        <v/>
      </c>
      <c r="AK248" s="57" t="str">
        <f t="shared" si="163"/>
        <v/>
      </c>
      <c r="AL248" s="57" t="str">
        <f t="shared" si="163"/>
        <v/>
      </c>
      <c r="AM248" s="57" t="str">
        <f t="shared" si="163"/>
        <v/>
      </c>
      <c r="AN248" s="57" t="str">
        <f t="shared" si="163"/>
        <v>化学工学</v>
      </c>
      <c r="AO248" s="57" t="str">
        <f t="shared" si="163"/>
        <v/>
      </c>
      <c r="AP248" s="57" t="str">
        <f t="shared" si="163"/>
        <v/>
      </c>
      <c r="AQ248" s="57" t="str">
        <f t="shared" si="162"/>
        <v/>
      </c>
      <c r="AR248" s="57" t="str">
        <f t="shared" si="162"/>
        <v/>
      </c>
      <c r="AS248" s="57" t="str">
        <f t="shared" si="162"/>
        <v/>
      </c>
      <c r="AT248" s="57" t="str">
        <f t="shared" si="162"/>
        <v/>
      </c>
      <c r="AU248" s="57" t="str">
        <f t="shared" si="162"/>
        <v/>
      </c>
      <c r="AV248" s="57" t="str">
        <f t="shared" si="162"/>
        <v/>
      </c>
      <c r="AW248" s="57" t="str">
        <f t="shared" si="162"/>
        <v/>
      </c>
      <c r="AX248" s="57" t="str">
        <f t="shared" si="162"/>
        <v/>
      </c>
      <c r="AY248" s="57" t="str">
        <f t="shared" si="162"/>
        <v/>
      </c>
      <c r="AZ248" s="57" t="str">
        <f t="shared" si="162"/>
        <v/>
      </c>
    </row>
    <row r="249" spans="2:52" x14ac:dyDescent="0.15">
      <c r="B249" s="50">
        <f t="shared" si="117"/>
        <v>13</v>
      </c>
      <c r="C249" s="50">
        <f t="shared" si="118"/>
        <v>22</v>
      </c>
      <c r="D249" s="50" t="str">
        <f t="shared" si="119"/>
        <v>1994_13_22</v>
      </c>
      <c r="E249" s="50" t="str">
        <f t="shared" si="121"/>
        <v>1_22_13</v>
      </c>
      <c r="F249" s="50">
        <f t="shared" si="122"/>
        <v>1</v>
      </c>
      <c r="G249" s="50">
        <f t="shared" si="123"/>
        <v>248</v>
      </c>
      <c r="H249" s="50">
        <f t="shared" si="124"/>
        <v>1248</v>
      </c>
      <c r="I249" s="57">
        <v>1994</v>
      </c>
      <c r="J249" s="57" t="s">
        <v>217</v>
      </c>
      <c r="K249" s="57" t="s">
        <v>549</v>
      </c>
      <c r="L249" s="57" t="str">
        <f t="shared" si="125"/>
        <v>1994_水産</v>
      </c>
      <c r="M249" s="57" t="str">
        <f t="shared" si="126"/>
        <v>1994_水産_水産食品化学</v>
      </c>
      <c r="N249" s="57">
        <f t="shared" si="120"/>
        <v>1248</v>
      </c>
      <c r="P249" s="57">
        <f t="shared" si="127"/>
        <v>248</v>
      </c>
      <c r="X249" s="59">
        <v>46</v>
      </c>
      <c r="Y249" s="56" t="str">
        <f t="shared" si="155"/>
        <v/>
      </c>
      <c r="Z249" s="57" t="str">
        <f t="shared" si="156"/>
        <v/>
      </c>
      <c r="AA249" s="57" t="str">
        <f t="shared" si="163"/>
        <v/>
      </c>
      <c r="AB249" s="57" t="str">
        <f t="shared" si="163"/>
        <v/>
      </c>
      <c r="AC249" s="57" t="str">
        <f t="shared" si="163"/>
        <v/>
      </c>
      <c r="AD249" s="57" t="str">
        <f t="shared" si="163"/>
        <v/>
      </c>
      <c r="AE249" s="57" t="str">
        <f t="shared" si="163"/>
        <v/>
      </c>
      <c r="AF249" s="57" t="str">
        <f t="shared" si="163"/>
        <v/>
      </c>
      <c r="AG249" s="57" t="str">
        <f t="shared" si="163"/>
        <v/>
      </c>
      <c r="AH249" s="57" t="str">
        <f t="shared" si="163"/>
        <v/>
      </c>
      <c r="AI249" s="57" t="str">
        <f t="shared" si="163"/>
        <v/>
      </c>
      <c r="AJ249" s="57" t="str">
        <f t="shared" si="163"/>
        <v/>
      </c>
      <c r="AK249" s="57" t="str">
        <f t="shared" si="163"/>
        <v/>
      </c>
      <c r="AL249" s="57" t="str">
        <f t="shared" si="163"/>
        <v/>
      </c>
      <c r="AM249" s="57" t="str">
        <f t="shared" si="163"/>
        <v/>
      </c>
      <c r="AN249" s="57" t="str">
        <f t="shared" si="163"/>
        <v>地球環境化学</v>
      </c>
      <c r="AO249" s="57" t="str">
        <f t="shared" si="163"/>
        <v/>
      </c>
      <c r="AP249" s="57" t="str">
        <f t="shared" si="163"/>
        <v/>
      </c>
      <c r="AQ249" s="57" t="str">
        <f t="shared" si="162"/>
        <v/>
      </c>
      <c r="AR249" s="57" t="str">
        <f t="shared" si="162"/>
        <v/>
      </c>
      <c r="AS249" s="57" t="str">
        <f t="shared" si="162"/>
        <v/>
      </c>
      <c r="AT249" s="57" t="str">
        <f t="shared" si="162"/>
        <v/>
      </c>
      <c r="AU249" s="57" t="str">
        <f t="shared" si="162"/>
        <v/>
      </c>
      <c r="AV249" s="57" t="str">
        <f t="shared" si="162"/>
        <v/>
      </c>
      <c r="AW249" s="57" t="str">
        <f t="shared" si="162"/>
        <v/>
      </c>
      <c r="AX249" s="57" t="str">
        <f t="shared" si="162"/>
        <v/>
      </c>
      <c r="AY249" s="57" t="str">
        <f t="shared" si="162"/>
        <v/>
      </c>
      <c r="AZ249" s="57" t="str">
        <f t="shared" si="162"/>
        <v/>
      </c>
    </row>
    <row r="250" spans="2:52" x14ac:dyDescent="0.15">
      <c r="B250" s="50">
        <f t="shared" si="117"/>
        <v>13</v>
      </c>
      <c r="C250" s="50">
        <f t="shared" si="118"/>
        <v>23</v>
      </c>
      <c r="D250" s="50" t="str">
        <f t="shared" si="119"/>
        <v>1994_13_23</v>
      </c>
      <c r="E250" s="50" t="str">
        <f t="shared" si="121"/>
        <v>1_23_13</v>
      </c>
      <c r="F250" s="50">
        <f t="shared" si="122"/>
        <v>1</v>
      </c>
      <c r="G250" s="50">
        <f t="shared" si="123"/>
        <v>249</v>
      </c>
      <c r="H250" s="50">
        <f t="shared" si="124"/>
        <v>1249</v>
      </c>
      <c r="I250" s="57">
        <v>1994</v>
      </c>
      <c r="J250" s="57" t="s">
        <v>217</v>
      </c>
      <c r="K250" s="57" t="s">
        <v>550</v>
      </c>
      <c r="L250" s="57" t="str">
        <f t="shared" si="125"/>
        <v>1994_水産</v>
      </c>
      <c r="M250" s="57" t="str">
        <f t="shared" si="126"/>
        <v>1994_水産_水産食品衛生</v>
      </c>
      <c r="N250" s="57">
        <f t="shared" si="120"/>
        <v>1249</v>
      </c>
      <c r="P250" s="57">
        <f t="shared" si="127"/>
        <v>249</v>
      </c>
      <c r="X250" s="59">
        <v>47</v>
      </c>
      <c r="Y250" s="56" t="str">
        <f t="shared" si="155"/>
        <v/>
      </c>
      <c r="Z250" s="57" t="str">
        <f t="shared" si="156"/>
        <v/>
      </c>
      <c r="AA250" s="57" t="str">
        <f t="shared" si="163"/>
        <v/>
      </c>
      <c r="AB250" s="57" t="str">
        <f t="shared" si="163"/>
        <v/>
      </c>
      <c r="AC250" s="57" t="str">
        <f t="shared" si="163"/>
        <v/>
      </c>
      <c r="AD250" s="57" t="str">
        <f t="shared" si="163"/>
        <v/>
      </c>
      <c r="AE250" s="57" t="str">
        <f t="shared" si="163"/>
        <v/>
      </c>
      <c r="AF250" s="57" t="str">
        <f t="shared" si="163"/>
        <v/>
      </c>
      <c r="AG250" s="57" t="str">
        <f t="shared" si="163"/>
        <v/>
      </c>
      <c r="AH250" s="57" t="str">
        <f t="shared" si="163"/>
        <v/>
      </c>
      <c r="AI250" s="57" t="str">
        <f t="shared" si="163"/>
        <v/>
      </c>
      <c r="AJ250" s="57" t="str">
        <f t="shared" si="163"/>
        <v/>
      </c>
      <c r="AK250" s="57" t="str">
        <f t="shared" si="163"/>
        <v/>
      </c>
      <c r="AL250" s="57" t="str">
        <f t="shared" si="163"/>
        <v/>
      </c>
      <c r="AM250" s="57" t="str">
        <f t="shared" si="163"/>
        <v/>
      </c>
      <c r="AN250" s="57" t="str">
        <f t="shared" si="163"/>
        <v>材料製造技術</v>
      </c>
      <c r="AO250" s="57" t="str">
        <f t="shared" si="163"/>
        <v/>
      </c>
      <c r="AP250" s="57" t="str">
        <f t="shared" si="163"/>
        <v/>
      </c>
      <c r="AQ250" s="57" t="str">
        <f t="shared" si="162"/>
        <v/>
      </c>
      <c r="AR250" s="57" t="str">
        <f t="shared" si="162"/>
        <v/>
      </c>
      <c r="AS250" s="57" t="str">
        <f t="shared" si="162"/>
        <v/>
      </c>
      <c r="AT250" s="57" t="str">
        <f t="shared" si="162"/>
        <v/>
      </c>
      <c r="AU250" s="57" t="str">
        <f t="shared" si="162"/>
        <v/>
      </c>
      <c r="AV250" s="57" t="str">
        <f t="shared" si="162"/>
        <v/>
      </c>
      <c r="AW250" s="57" t="str">
        <f t="shared" si="162"/>
        <v/>
      </c>
      <c r="AX250" s="57" t="str">
        <f t="shared" si="162"/>
        <v/>
      </c>
      <c r="AY250" s="57" t="str">
        <f t="shared" si="162"/>
        <v/>
      </c>
      <c r="AZ250" s="57" t="str">
        <f t="shared" si="162"/>
        <v/>
      </c>
    </row>
    <row r="251" spans="2:52" x14ac:dyDescent="0.15">
      <c r="B251" s="50">
        <f t="shared" si="117"/>
        <v>13</v>
      </c>
      <c r="C251" s="50">
        <f t="shared" si="118"/>
        <v>24</v>
      </c>
      <c r="D251" s="50" t="str">
        <f t="shared" si="119"/>
        <v>1994_13_24</v>
      </c>
      <c r="E251" s="50" t="str">
        <f t="shared" si="121"/>
        <v>1_24_13</v>
      </c>
      <c r="F251" s="50">
        <f t="shared" si="122"/>
        <v>1</v>
      </c>
      <c r="G251" s="50">
        <f t="shared" si="123"/>
        <v>250</v>
      </c>
      <c r="H251" s="50">
        <f t="shared" si="124"/>
        <v>1250</v>
      </c>
      <c r="I251" s="57">
        <v>1994</v>
      </c>
      <c r="J251" s="57" t="s">
        <v>217</v>
      </c>
      <c r="K251" s="57" t="s">
        <v>551</v>
      </c>
      <c r="L251" s="57" t="str">
        <f t="shared" si="125"/>
        <v>1994_水産</v>
      </c>
      <c r="M251" s="57" t="str">
        <f t="shared" si="126"/>
        <v>1994_水産_水産食品流通</v>
      </c>
      <c r="N251" s="57">
        <f t="shared" si="120"/>
        <v>1250</v>
      </c>
      <c r="P251" s="57">
        <f t="shared" si="127"/>
        <v>250</v>
      </c>
      <c r="X251" s="59">
        <v>48</v>
      </c>
      <c r="Y251" s="56" t="str">
        <f t="shared" si="155"/>
        <v/>
      </c>
      <c r="Z251" s="57" t="str">
        <f t="shared" si="156"/>
        <v/>
      </c>
      <c r="AA251" s="57" t="str">
        <f t="shared" si="163"/>
        <v/>
      </c>
      <c r="AB251" s="57" t="str">
        <f t="shared" si="163"/>
        <v/>
      </c>
      <c r="AC251" s="57" t="str">
        <f t="shared" si="163"/>
        <v/>
      </c>
      <c r="AD251" s="57" t="str">
        <f t="shared" si="163"/>
        <v/>
      </c>
      <c r="AE251" s="57" t="str">
        <f t="shared" si="163"/>
        <v/>
      </c>
      <c r="AF251" s="57" t="str">
        <f t="shared" si="163"/>
        <v/>
      </c>
      <c r="AG251" s="57" t="str">
        <f t="shared" si="163"/>
        <v/>
      </c>
      <c r="AH251" s="57" t="str">
        <f t="shared" si="163"/>
        <v/>
      </c>
      <c r="AI251" s="57" t="str">
        <f t="shared" si="163"/>
        <v/>
      </c>
      <c r="AJ251" s="57" t="str">
        <f t="shared" si="163"/>
        <v/>
      </c>
      <c r="AK251" s="57" t="str">
        <f t="shared" si="163"/>
        <v/>
      </c>
      <c r="AL251" s="57" t="str">
        <f t="shared" si="163"/>
        <v/>
      </c>
      <c r="AM251" s="57" t="str">
        <f t="shared" si="163"/>
        <v/>
      </c>
      <c r="AN251" s="57" t="str">
        <f t="shared" si="163"/>
        <v>工業材料</v>
      </c>
      <c r="AO251" s="57" t="str">
        <f t="shared" si="163"/>
        <v/>
      </c>
      <c r="AP251" s="57" t="str">
        <f t="shared" si="163"/>
        <v/>
      </c>
      <c r="AQ251" s="57" t="str">
        <f t="shared" si="162"/>
        <v/>
      </c>
      <c r="AR251" s="57" t="str">
        <f t="shared" si="162"/>
        <v/>
      </c>
      <c r="AS251" s="57" t="str">
        <f t="shared" si="162"/>
        <v/>
      </c>
      <c r="AT251" s="57" t="str">
        <f t="shared" si="162"/>
        <v/>
      </c>
      <c r="AU251" s="57" t="str">
        <f t="shared" si="162"/>
        <v/>
      </c>
      <c r="AV251" s="57" t="str">
        <f t="shared" si="162"/>
        <v/>
      </c>
      <c r="AW251" s="57" t="str">
        <f t="shared" si="162"/>
        <v/>
      </c>
      <c r="AX251" s="57" t="str">
        <f t="shared" si="162"/>
        <v/>
      </c>
      <c r="AY251" s="57" t="str">
        <f t="shared" si="162"/>
        <v/>
      </c>
      <c r="AZ251" s="57" t="str">
        <f t="shared" si="162"/>
        <v/>
      </c>
    </row>
    <row r="252" spans="2:52" x14ac:dyDescent="0.15">
      <c r="B252" s="50">
        <f t="shared" si="117"/>
        <v>13</v>
      </c>
      <c r="C252" s="50">
        <f t="shared" si="118"/>
        <v>25</v>
      </c>
      <c r="D252" s="50" t="str">
        <f t="shared" si="119"/>
        <v>1994_13_25</v>
      </c>
      <c r="E252" s="50" t="str">
        <f t="shared" si="121"/>
        <v>1_25_13</v>
      </c>
      <c r="F252" s="50">
        <f t="shared" si="122"/>
        <v>1</v>
      </c>
      <c r="G252" s="50">
        <f t="shared" si="123"/>
        <v>251</v>
      </c>
      <c r="H252" s="50">
        <f t="shared" si="124"/>
        <v>1251</v>
      </c>
      <c r="I252" s="57">
        <v>1994</v>
      </c>
      <c r="J252" s="57" t="s">
        <v>217</v>
      </c>
      <c r="K252" s="57" t="s">
        <v>426</v>
      </c>
      <c r="L252" s="57" t="str">
        <f t="shared" si="125"/>
        <v>1994_水産</v>
      </c>
      <c r="M252" s="57" t="str">
        <f t="shared" si="126"/>
        <v>1994_水産_その他の科目</v>
      </c>
      <c r="N252" s="57">
        <f t="shared" si="120"/>
        <v>1251</v>
      </c>
      <c r="P252" s="57">
        <f t="shared" si="127"/>
        <v>251</v>
      </c>
      <c r="X252" s="59">
        <v>49</v>
      </c>
      <c r="Y252" s="56" t="str">
        <f t="shared" si="155"/>
        <v/>
      </c>
      <c r="Z252" s="57" t="str">
        <f t="shared" si="156"/>
        <v/>
      </c>
      <c r="AA252" s="57" t="str">
        <f t="shared" si="163"/>
        <v/>
      </c>
      <c r="AB252" s="57" t="str">
        <f t="shared" si="163"/>
        <v/>
      </c>
      <c r="AC252" s="57" t="str">
        <f t="shared" si="163"/>
        <v/>
      </c>
      <c r="AD252" s="57" t="str">
        <f t="shared" si="163"/>
        <v/>
      </c>
      <c r="AE252" s="57" t="str">
        <f t="shared" si="163"/>
        <v/>
      </c>
      <c r="AF252" s="57" t="str">
        <f t="shared" si="163"/>
        <v/>
      </c>
      <c r="AG252" s="57" t="str">
        <f t="shared" si="163"/>
        <v/>
      </c>
      <c r="AH252" s="57" t="str">
        <f t="shared" si="163"/>
        <v/>
      </c>
      <c r="AI252" s="57" t="str">
        <f t="shared" si="163"/>
        <v/>
      </c>
      <c r="AJ252" s="57" t="str">
        <f t="shared" si="163"/>
        <v/>
      </c>
      <c r="AK252" s="57" t="str">
        <f t="shared" si="163"/>
        <v/>
      </c>
      <c r="AL252" s="57" t="str">
        <f t="shared" si="163"/>
        <v/>
      </c>
      <c r="AM252" s="57" t="str">
        <f t="shared" si="163"/>
        <v/>
      </c>
      <c r="AN252" s="57" t="str">
        <f t="shared" si="163"/>
        <v>材料加工</v>
      </c>
      <c r="AO252" s="57" t="str">
        <f t="shared" si="163"/>
        <v/>
      </c>
      <c r="AP252" s="57" t="str">
        <f t="shared" si="163"/>
        <v/>
      </c>
      <c r="AQ252" s="57" t="str">
        <f t="shared" si="162"/>
        <v/>
      </c>
      <c r="AR252" s="57" t="str">
        <f t="shared" si="162"/>
        <v/>
      </c>
      <c r="AS252" s="57" t="str">
        <f t="shared" si="162"/>
        <v/>
      </c>
      <c r="AT252" s="57" t="str">
        <f t="shared" si="162"/>
        <v/>
      </c>
      <c r="AU252" s="57" t="str">
        <f t="shared" si="162"/>
        <v/>
      </c>
      <c r="AV252" s="57" t="str">
        <f t="shared" si="162"/>
        <v/>
      </c>
      <c r="AW252" s="57" t="str">
        <f t="shared" si="162"/>
        <v/>
      </c>
      <c r="AX252" s="57" t="str">
        <f t="shared" si="162"/>
        <v/>
      </c>
      <c r="AY252" s="57" t="str">
        <f t="shared" si="162"/>
        <v/>
      </c>
      <c r="AZ252" s="57" t="str">
        <f t="shared" si="162"/>
        <v/>
      </c>
    </row>
    <row r="253" spans="2:52" x14ac:dyDescent="0.15">
      <c r="B253" s="50">
        <f t="shared" si="117"/>
        <v>14</v>
      </c>
      <c r="C253" s="50">
        <f t="shared" si="118"/>
        <v>1</v>
      </c>
      <c r="D253" s="50" t="str">
        <f t="shared" si="119"/>
        <v>1994_14_1</v>
      </c>
      <c r="E253" s="50" t="str">
        <f t="shared" si="121"/>
        <v>1_1_14</v>
      </c>
      <c r="F253" s="50">
        <f t="shared" si="122"/>
        <v>1</v>
      </c>
      <c r="G253" s="50">
        <f t="shared" si="123"/>
        <v>252</v>
      </c>
      <c r="H253" s="50">
        <f t="shared" si="124"/>
        <v>1252</v>
      </c>
      <c r="I253" s="57">
        <v>1994</v>
      </c>
      <c r="J253" s="57" t="s">
        <v>257</v>
      </c>
      <c r="K253" s="57" t="s">
        <v>552</v>
      </c>
      <c r="L253" s="57" t="str">
        <f t="shared" si="125"/>
        <v>1994_看護</v>
      </c>
      <c r="M253" s="57" t="str">
        <f t="shared" si="126"/>
        <v>1994_看護_看護基確医学</v>
      </c>
      <c r="N253" s="57">
        <f t="shared" si="120"/>
        <v>1252</v>
      </c>
      <c r="P253" s="57">
        <f t="shared" si="127"/>
        <v>252</v>
      </c>
      <c r="X253" s="59">
        <v>50</v>
      </c>
      <c r="Y253" s="56" t="str">
        <f t="shared" si="155"/>
        <v/>
      </c>
      <c r="Z253" s="57" t="str">
        <f t="shared" si="156"/>
        <v/>
      </c>
      <c r="AA253" s="57" t="str">
        <f t="shared" si="163"/>
        <v/>
      </c>
      <c r="AB253" s="57" t="str">
        <f t="shared" si="163"/>
        <v/>
      </c>
      <c r="AC253" s="57" t="str">
        <f t="shared" si="163"/>
        <v/>
      </c>
      <c r="AD253" s="57" t="str">
        <f t="shared" si="163"/>
        <v/>
      </c>
      <c r="AE253" s="57" t="str">
        <f t="shared" si="163"/>
        <v/>
      </c>
      <c r="AF253" s="57" t="str">
        <f t="shared" si="163"/>
        <v/>
      </c>
      <c r="AG253" s="57" t="str">
        <f t="shared" si="163"/>
        <v/>
      </c>
      <c r="AH253" s="57" t="str">
        <f t="shared" si="163"/>
        <v/>
      </c>
      <c r="AI253" s="57" t="str">
        <f t="shared" si="163"/>
        <v/>
      </c>
      <c r="AJ253" s="57" t="str">
        <f t="shared" si="163"/>
        <v/>
      </c>
      <c r="AK253" s="57" t="str">
        <f t="shared" si="163"/>
        <v/>
      </c>
      <c r="AL253" s="57" t="str">
        <f t="shared" si="163"/>
        <v/>
      </c>
      <c r="AM253" s="57" t="str">
        <f t="shared" si="163"/>
        <v/>
      </c>
      <c r="AN253" s="57" t="str">
        <f t="shared" si="163"/>
        <v>セラミック化学</v>
      </c>
      <c r="AO253" s="57" t="str">
        <f t="shared" si="163"/>
        <v/>
      </c>
      <c r="AP253" s="57" t="str">
        <f t="shared" si="163"/>
        <v/>
      </c>
      <c r="AQ253" s="57" t="str">
        <f t="shared" si="162"/>
        <v/>
      </c>
      <c r="AR253" s="57" t="str">
        <f t="shared" si="162"/>
        <v/>
      </c>
      <c r="AS253" s="57" t="str">
        <f t="shared" si="162"/>
        <v/>
      </c>
      <c r="AT253" s="57" t="str">
        <f t="shared" si="162"/>
        <v/>
      </c>
      <c r="AU253" s="57" t="str">
        <f t="shared" si="162"/>
        <v/>
      </c>
      <c r="AV253" s="57" t="str">
        <f t="shared" si="162"/>
        <v/>
      </c>
      <c r="AW253" s="57" t="str">
        <f t="shared" si="162"/>
        <v/>
      </c>
      <c r="AX253" s="57" t="str">
        <f t="shared" si="162"/>
        <v/>
      </c>
      <c r="AY253" s="57" t="str">
        <f t="shared" si="162"/>
        <v/>
      </c>
      <c r="AZ253" s="57" t="str">
        <f t="shared" si="162"/>
        <v/>
      </c>
    </row>
    <row r="254" spans="2:52" x14ac:dyDescent="0.15">
      <c r="B254" s="50">
        <f t="shared" si="117"/>
        <v>14</v>
      </c>
      <c r="C254" s="50">
        <f t="shared" si="118"/>
        <v>2</v>
      </c>
      <c r="D254" s="50" t="str">
        <f t="shared" si="119"/>
        <v>1994_14_2</v>
      </c>
      <c r="E254" s="50" t="str">
        <f t="shared" si="121"/>
        <v>1_2_14</v>
      </c>
      <c r="F254" s="50">
        <f t="shared" si="122"/>
        <v>1</v>
      </c>
      <c r="G254" s="50">
        <f t="shared" si="123"/>
        <v>253</v>
      </c>
      <c r="H254" s="50">
        <f t="shared" si="124"/>
        <v>1253</v>
      </c>
      <c r="I254" s="57">
        <v>1994</v>
      </c>
      <c r="J254" s="57" t="s">
        <v>257</v>
      </c>
      <c r="K254" s="57" t="s">
        <v>553</v>
      </c>
      <c r="L254" s="57" t="str">
        <f t="shared" si="125"/>
        <v>1994_看護</v>
      </c>
      <c r="M254" s="57" t="str">
        <f t="shared" si="126"/>
        <v>1994_看護_基確看護</v>
      </c>
      <c r="N254" s="57">
        <f t="shared" si="120"/>
        <v>1253</v>
      </c>
      <c r="P254" s="57">
        <f t="shared" si="127"/>
        <v>253</v>
      </c>
      <c r="X254" s="59">
        <v>51</v>
      </c>
      <c r="Y254" s="56" t="str">
        <f t="shared" si="155"/>
        <v/>
      </c>
      <c r="Z254" s="57" t="str">
        <f t="shared" si="156"/>
        <v/>
      </c>
      <c r="AA254" s="57" t="str">
        <f t="shared" si="163"/>
        <v/>
      </c>
      <c r="AB254" s="57" t="str">
        <f t="shared" si="163"/>
        <v/>
      </c>
      <c r="AC254" s="57" t="str">
        <f t="shared" si="163"/>
        <v/>
      </c>
      <c r="AD254" s="57" t="str">
        <f t="shared" si="163"/>
        <v/>
      </c>
      <c r="AE254" s="57" t="str">
        <f t="shared" si="163"/>
        <v/>
      </c>
      <c r="AF254" s="57" t="str">
        <f t="shared" si="163"/>
        <v/>
      </c>
      <c r="AG254" s="57" t="str">
        <f t="shared" si="163"/>
        <v/>
      </c>
      <c r="AH254" s="57" t="str">
        <f t="shared" si="163"/>
        <v/>
      </c>
      <c r="AI254" s="57" t="str">
        <f t="shared" si="163"/>
        <v/>
      </c>
      <c r="AJ254" s="57" t="str">
        <f t="shared" si="163"/>
        <v/>
      </c>
      <c r="AK254" s="57" t="str">
        <f t="shared" si="163"/>
        <v/>
      </c>
      <c r="AL254" s="57" t="str">
        <f t="shared" si="163"/>
        <v/>
      </c>
      <c r="AM254" s="57" t="str">
        <f t="shared" si="163"/>
        <v/>
      </c>
      <c r="AN254" s="57" t="str">
        <f t="shared" si="163"/>
        <v>セラミック技術</v>
      </c>
      <c r="AO254" s="57" t="str">
        <f t="shared" si="163"/>
        <v/>
      </c>
      <c r="AP254" s="57" t="str">
        <f t="shared" si="163"/>
        <v/>
      </c>
      <c r="AQ254" s="57" t="str">
        <f t="shared" si="162"/>
        <v/>
      </c>
      <c r="AR254" s="57" t="str">
        <f t="shared" si="162"/>
        <v/>
      </c>
      <c r="AS254" s="57" t="str">
        <f t="shared" si="162"/>
        <v/>
      </c>
      <c r="AT254" s="57" t="str">
        <f t="shared" si="162"/>
        <v/>
      </c>
      <c r="AU254" s="57" t="str">
        <f t="shared" si="162"/>
        <v/>
      </c>
      <c r="AV254" s="57" t="str">
        <f t="shared" si="162"/>
        <v/>
      </c>
      <c r="AW254" s="57" t="str">
        <f t="shared" si="162"/>
        <v/>
      </c>
      <c r="AX254" s="57" t="str">
        <f t="shared" si="162"/>
        <v/>
      </c>
      <c r="AY254" s="57" t="str">
        <f t="shared" si="162"/>
        <v/>
      </c>
      <c r="AZ254" s="57" t="str">
        <f t="shared" si="162"/>
        <v/>
      </c>
    </row>
    <row r="255" spans="2:52" x14ac:dyDescent="0.15">
      <c r="B255" s="50">
        <f t="shared" si="117"/>
        <v>14</v>
      </c>
      <c r="C255" s="50">
        <f t="shared" si="118"/>
        <v>3</v>
      </c>
      <c r="D255" s="50" t="str">
        <f t="shared" si="119"/>
        <v>1994_14_3</v>
      </c>
      <c r="E255" s="50" t="str">
        <f t="shared" si="121"/>
        <v>1_3_14</v>
      </c>
      <c r="F255" s="50">
        <f t="shared" si="122"/>
        <v>1</v>
      </c>
      <c r="G255" s="50">
        <f t="shared" si="123"/>
        <v>254</v>
      </c>
      <c r="H255" s="50">
        <f t="shared" si="124"/>
        <v>1254</v>
      </c>
      <c r="I255" s="57">
        <v>1994</v>
      </c>
      <c r="J255" s="57" t="s">
        <v>257</v>
      </c>
      <c r="K255" s="57" t="s">
        <v>262</v>
      </c>
      <c r="L255" s="57" t="str">
        <f t="shared" si="125"/>
        <v>1994_看護</v>
      </c>
      <c r="M255" s="57" t="str">
        <f t="shared" si="126"/>
        <v>1994_看護_成人看護</v>
      </c>
      <c r="N255" s="57">
        <f t="shared" si="120"/>
        <v>1254</v>
      </c>
      <c r="P255" s="57">
        <f t="shared" si="127"/>
        <v>254</v>
      </c>
      <c r="X255" s="59">
        <v>52</v>
      </c>
      <c r="Y255" s="56" t="str">
        <f t="shared" si="155"/>
        <v/>
      </c>
      <c r="Z255" s="57" t="str">
        <f t="shared" si="156"/>
        <v/>
      </c>
      <c r="AA255" s="57" t="str">
        <f t="shared" si="163"/>
        <v/>
      </c>
      <c r="AB255" s="57" t="str">
        <f t="shared" si="163"/>
        <v/>
      </c>
      <c r="AC255" s="57" t="str">
        <f t="shared" si="163"/>
        <v/>
      </c>
      <c r="AD255" s="57" t="str">
        <f t="shared" si="163"/>
        <v/>
      </c>
      <c r="AE255" s="57" t="str">
        <f t="shared" si="163"/>
        <v/>
      </c>
      <c r="AF255" s="57" t="str">
        <f t="shared" si="163"/>
        <v/>
      </c>
      <c r="AG255" s="57" t="str">
        <f t="shared" si="163"/>
        <v/>
      </c>
      <c r="AH255" s="57" t="str">
        <f t="shared" si="163"/>
        <v/>
      </c>
      <c r="AI255" s="57" t="str">
        <f t="shared" si="163"/>
        <v/>
      </c>
      <c r="AJ255" s="57" t="str">
        <f t="shared" si="163"/>
        <v/>
      </c>
      <c r="AK255" s="57" t="str">
        <f t="shared" si="163"/>
        <v/>
      </c>
      <c r="AL255" s="57" t="str">
        <f t="shared" si="163"/>
        <v/>
      </c>
      <c r="AM255" s="57" t="str">
        <f t="shared" si="163"/>
        <v/>
      </c>
      <c r="AN255" s="57" t="str">
        <f t="shared" si="163"/>
        <v>セラミック工業</v>
      </c>
      <c r="AO255" s="57" t="str">
        <f t="shared" si="163"/>
        <v/>
      </c>
      <c r="AP255" s="57" t="str">
        <f t="shared" si="163"/>
        <v/>
      </c>
      <c r="AQ255" s="57" t="str">
        <f t="shared" si="162"/>
        <v/>
      </c>
      <c r="AR255" s="57" t="str">
        <f t="shared" si="162"/>
        <v/>
      </c>
      <c r="AS255" s="57" t="str">
        <f t="shared" si="162"/>
        <v/>
      </c>
      <c r="AT255" s="57" t="str">
        <f t="shared" si="162"/>
        <v/>
      </c>
      <c r="AU255" s="57" t="str">
        <f t="shared" si="162"/>
        <v/>
      </c>
      <c r="AV255" s="57" t="str">
        <f t="shared" si="162"/>
        <v/>
      </c>
      <c r="AW255" s="57" t="str">
        <f t="shared" si="162"/>
        <v/>
      </c>
      <c r="AX255" s="57" t="str">
        <f t="shared" si="162"/>
        <v/>
      </c>
      <c r="AY255" s="57" t="str">
        <f t="shared" si="162"/>
        <v/>
      </c>
      <c r="AZ255" s="57" t="str">
        <f t="shared" si="162"/>
        <v/>
      </c>
    </row>
    <row r="256" spans="2:52" x14ac:dyDescent="0.15">
      <c r="B256" s="50">
        <f t="shared" si="117"/>
        <v>14</v>
      </c>
      <c r="C256" s="50">
        <f t="shared" si="118"/>
        <v>4</v>
      </c>
      <c r="D256" s="50" t="str">
        <f t="shared" si="119"/>
        <v>1994_14_4</v>
      </c>
      <c r="E256" s="50" t="str">
        <f t="shared" si="121"/>
        <v>1_4_14</v>
      </c>
      <c r="F256" s="50">
        <f t="shared" si="122"/>
        <v>1</v>
      </c>
      <c r="G256" s="50">
        <f t="shared" si="123"/>
        <v>255</v>
      </c>
      <c r="H256" s="50">
        <f t="shared" si="124"/>
        <v>1255</v>
      </c>
      <c r="I256" s="57">
        <v>1994</v>
      </c>
      <c r="J256" s="57" t="s">
        <v>257</v>
      </c>
      <c r="K256" s="57" t="s">
        <v>554</v>
      </c>
      <c r="L256" s="57" t="str">
        <f t="shared" si="125"/>
        <v>1994_看護</v>
      </c>
      <c r="M256" s="57" t="str">
        <f t="shared" si="126"/>
        <v>1994_看護_母子看護</v>
      </c>
      <c r="N256" s="57">
        <f t="shared" si="120"/>
        <v>1255</v>
      </c>
      <c r="P256" s="57">
        <f t="shared" si="127"/>
        <v>255</v>
      </c>
      <c r="X256" s="59">
        <v>53</v>
      </c>
      <c r="Y256" s="56" t="str">
        <f t="shared" si="155"/>
        <v/>
      </c>
      <c r="Z256" s="57" t="str">
        <f t="shared" si="156"/>
        <v/>
      </c>
      <c r="AA256" s="57" t="str">
        <f t="shared" si="163"/>
        <v/>
      </c>
      <c r="AB256" s="57" t="str">
        <f t="shared" si="163"/>
        <v/>
      </c>
      <c r="AC256" s="57" t="str">
        <f t="shared" si="163"/>
        <v/>
      </c>
      <c r="AD256" s="57" t="str">
        <f t="shared" si="163"/>
        <v/>
      </c>
      <c r="AE256" s="57" t="str">
        <f t="shared" si="163"/>
        <v/>
      </c>
      <c r="AF256" s="57" t="str">
        <f t="shared" si="163"/>
        <v/>
      </c>
      <c r="AG256" s="57" t="str">
        <f t="shared" si="163"/>
        <v/>
      </c>
      <c r="AH256" s="57" t="str">
        <f t="shared" si="163"/>
        <v/>
      </c>
      <c r="AI256" s="57" t="str">
        <f t="shared" si="163"/>
        <v/>
      </c>
      <c r="AJ256" s="57" t="str">
        <f t="shared" si="163"/>
        <v/>
      </c>
      <c r="AK256" s="57" t="str">
        <f t="shared" si="163"/>
        <v/>
      </c>
      <c r="AL256" s="57" t="str">
        <f t="shared" si="163"/>
        <v/>
      </c>
      <c r="AM256" s="57" t="str">
        <f t="shared" si="163"/>
        <v/>
      </c>
      <c r="AN256" s="57" t="str">
        <f t="shared" si="163"/>
        <v>繊維製品</v>
      </c>
      <c r="AO256" s="57" t="str">
        <f t="shared" si="163"/>
        <v/>
      </c>
      <c r="AP256" s="57" t="str">
        <f t="shared" si="163"/>
        <v/>
      </c>
      <c r="AQ256" s="57" t="str">
        <f t="shared" si="162"/>
        <v/>
      </c>
      <c r="AR256" s="57" t="str">
        <f t="shared" si="162"/>
        <v/>
      </c>
      <c r="AS256" s="57" t="str">
        <f t="shared" si="162"/>
        <v/>
      </c>
      <c r="AT256" s="57" t="str">
        <f t="shared" si="162"/>
        <v/>
      </c>
      <c r="AU256" s="57" t="str">
        <f t="shared" si="162"/>
        <v/>
      </c>
      <c r="AV256" s="57" t="str">
        <f t="shared" si="162"/>
        <v/>
      </c>
      <c r="AW256" s="57" t="str">
        <f t="shared" si="162"/>
        <v/>
      </c>
      <c r="AX256" s="57" t="str">
        <f t="shared" si="162"/>
        <v/>
      </c>
      <c r="AY256" s="57" t="str">
        <f t="shared" si="162"/>
        <v/>
      </c>
      <c r="AZ256" s="57" t="str">
        <f t="shared" si="162"/>
        <v/>
      </c>
    </row>
    <row r="257" spans="2:52" x14ac:dyDescent="0.15">
      <c r="B257" s="50">
        <f t="shared" si="117"/>
        <v>14</v>
      </c>
      <c r="C257" s="50">
        <f t="shared" si="118"/>
        <v>5</v>
      </c>
      <c r="D257" s="50" t="str">
        <f t="shared" si="119"/>
        <v>1994_14_5</v>
      </c>
      <c r="E257" s="50" t="str">
        <f t="shared" si="121"/>
        <v>1_5_14</v>
      </c>
      <c r="F257" s="50">
        <f t="shared" si="122"/>
        <v>1</v>
      </c>
      <c r="G257" s="50">
        <f t="shared" si="123"/>
        <v>256</v>
      </c>
      <c r="H257" s="50">
        <f t="shared" si="124"/>
        <v>1256</v>
      </c>
      <c r="I257" s="57">
        <v>1994</v>
      </c>
      <c r="J257" s="57" t="s">
        <v>257</v>
      </c>
      <c r="K257" s="57" t="s">
        <v>555</v>
      </c>
      <c r="L257" s="57" t="str">
        <f t="shared" si="125"/>
        <v>1994_看護</v>
      </c>
      <c r="M257" s="57" t="str">
        <f t="shared" si="126"/>
        <v>1994_看護_看護臨床実習</v>
      </c>
      <c r="N257" s="57">
        <f t="shared" si="120"/>
        <v>1256</v>
      </c>
      <c r="P257" s="57">
        <f t="shared" si="127"/>
        <v>256</v>
      </c>
      <c r="X257" s="59">
        <v>54</v>
      </c>
      <c r="Y257" s="56" t="str">
        <f t="shared" si="155"/>
        <v/>
      </c>
      <c r="Z257" s="57" t="str">
        <f t="shared" si="156"/>
        <v/>
      </c>
      <c r="AA257" s="57" t="str">
        <f t="shared" si="163"/>
        <v/>
      </c>
      <c r="AB257" s="57" t="str">
        <f t="shared" si="163"/>
        <v/>
      </c>
      <c r="AC257" s="57" t="str">
        <f t="shared" si="163"/>
        <v/>
      </c>
      <c r="AD257" s="57" t="str">
        <f t="shared" si="163"/>
        <v/>
      </c>
      <c r="AE257" s="57" t="str">
        <f t="shared" si="163"/>
        <v/>
      </c>
      <c r="AF257" s="57" t="str">
        <f t="shared" si="163"/>
        <v/>
      </c>
      <c r="AG257" s="57" t="str">
        <f t="shared" si="163"/>
        <v/>
      </c>
      <c r="AH257" s="57" t="str">
        <f t="shared" si="163"/>
        <v/>
      </c>
      <c r="AI257" s="57" t="str">
        <f t="shared" si="163"/>
        <v/>
      </c>
      <c r="AJ257" s="57" t="str">
        <f t="shared" si="163"/>
        <v/>
      </c>
      <c r="AK257" s="57" t="str">
        <f t="shared" si="163"/>
        <v/>
      </c>
      <c r="AL257" s="57" t="str">
        <f t="shared" si="163"/>
        <v/>
      </c>
      <c r="AM257" s="57" t="str">
        <f t="shared" si="163"/>
        <v/>
      </c>
      <c r="AN257" s="57" t="str">
        <f t="shared" si="163"/>
        <v>繊維・染色技術</v>
      </c>
      <c r="AO257" s="57" t="str">
        <f t="shared" si="163"/>
        <v/>
      </c>
      <c r="AP257" s="57" t="str">
        <f t="shared" si="163"/>
        <v/>
      </c>
      <c r="AQ257" s="57" t="str">
        <f t="shared" si="162"/>
        <v/>
      </c>
      <c r="AR257" s="57" t="str">
        <f t="shared" si="162"/>
        <v/>
      </c>
      <c r="AS257" s="57" t="str">
        <f t="shared" si="162"/>
        <v/>
      </c>
      <c r="AT257" s="57" t="str">
        <f t="shared" si="162"/>
        <v/>
      </c>
      <c r="AU257" s="57" t="str">
        <f t="shared" si="162"/>
        <v/>
      </c>
      <c r="AV257" s="57" t="str">
        <f t="shared" si="162"/>
        <v/>
      </c>
      <c r="AW257" s="57" t="str">
        <f t="shared" si="162"/>
        <v/>
      </c>
      <c r="AX257" s="57" t="str">
        <f t="shared" si="162"/>
        <v/>
      </c>
      <c r="AY257" s="57" t="str">
        <f t="shared" si="162"/>
        <v/>
      </c>
      <c r="AZ257" s="57" t="str">
        <f t="shared" si="162"/>
        <v/>
      </c>
    </row>
    <row r="258" spans="2:52" x14ac:dyDescent="0.15">
      <c r="B258" s="50">
        <f t="shared" ref="B258:B321" si="164">IF($I258="","",IF($I257&lt;&gt;$I258,1,IF($J257&lt;&gt;$J258,B257+1,B257)))</f>
        <v>14</v>
      </c>
      <c r="C258" s="50">
        <f t="shared" ref="C258:C321" si="165">IF($I258="","",IF($J257&lt;&gt;$J258,1,C257+1))</f>
        <v>6</v>
      </c>
      <c r="D258" s="50" t="str">
        <f t="shared" ref="D258:D321" si="166">IF($I258="","",$I258&amp;"_"&amp;$B258&amp;"_"&amp;$C258)</f>
        <v>1994_14_6</v>
      </c>
      <c r="E258" s="50" t="str">
        <f t="shared" si="121"/>
        <v>1_6_14</v>
      </c>
      <c r="F258" s="50">
        <f t="shared" si="122"/>
        <v>1</v>
      </c>
      <c r="G258" s="50">
        <f t="shared" si="123"/>
        <v>257</v>
      </c>
      <c r="H258" s="50">
        <f t="shared" si="124"/>
        <v>1257</v>
      </c>
      <c r="I258" s="57">
        <v>1994</v>
      </c>
      <c r="J258" s="57" t="s">
        <v>257</v>
      </c>
      <c r="K258" s="57" t="s">
        <v>556</v>
      </c>
      <c r="L258" s="57" t="str">
        <f t="shared" si="125"/>
        <v>1994_看護</v>
      </c>
      <c r="M258" s="57" t="str">
        <f t="shared" si="126"/>
        <v>1994_看護_看護情報処理</v>
      </c>
      <c r="N258" s="57">
        <f t="shared" ref="N258:N321" si="167">H258</f>
        <v>1257</v>
      </c>
      <c r="P258" s="57">
        <f t="shared" si="127"/>
        <v>257</v>
      </c>
      <c r="X258" s="59">
        <v>55</v>
      </c>
      <c r="Y258" s="56" t="str">
        <f t="shared" si="155"/>
        <v/>
      </c>
      <c r="Z258" s="57" t="str">
        <f t="shared" si="156"/>
        <v/>
      </c>
      <c r="AA258" s="57" t="str">
        <f t="shared" si="163"/>
        <v/>
      </c>
      <c r="AB258" s="57" t="str">
        <f t="shared" si="163"/>
        <v/>
      </c>
      <c r="AC258" s="57" t="str">
        <f t="shared" si="163"/>
        <v/>
      </c>
      <c r="AD258" s="57" t="str">
        <f t="shared" si="163"/>
        <v/>
      </c>
      <c r="AE258" s="57" t="str">
        <f t="shared" si="163"/>
        <v/>
      </c>
      <c r="AF258" s="57" t="str">
        <f t="shared" si="163"/>
        <v/>
      </c>
      <c r="AG258" s="57" t="str">
        <f t="shared" si="163"/>
        <v/>
      </c>
      <c r="AH258" s="57" t="str">
        <f t="shared" si="163"/>
        <v/>
      </c>
      <c r="AI258" s="57" t="str">
        <f t="shared" si="163"/>
        <v/>
      </c>
      <c r="AJ258" s="57" t="str">
        <f t="shared" si="163"/>
        <v/>
      </c>
      <c r="AK258" s="57" t="str">
        <f t="shared" si="163"/>
        <v/>
      </c>
      <c r="AL258" s="57" t="str">
        <f t="shared" si="163"/>
        <v/>
      </c>
      <c r="AM258" s="57" t="str">
        <f t="shared" si="163"/>
        <v/>
      </c>
      <c r="AN258" s="57" t="str">
        <f t="shared" si="163"/>
        <v>染織デザイン</v>
      </c>
      <c r="AO258" s="57" t="str">
        <f t="shared" si="163"/>
        <v/>
      </c>
      <c r="AP258" s="57" t="str">
        <f t="shared" si="163"/>
        <v/>
      </c>
      <c r="AQ258" s="57" t="str">
        <f t="shared" si="162"/>
        <v/>
      </c>
      <c r="AR258" s="57" t="str">
        <f t="shared" si="162"/>
        <v/>
      </c>
      <c r="AS258" s="57" t="str">
        <f t="shared" si="162"/>
        <v/>
      </c>
      <c r="AT258" s="57" t="str">
        <f t="shared" si="162"/>
        <v/>
      </c>
      <c r="AU258" s="57" t="str">
        <f t="shared" si="162"/>
        <v/>
      </c>
      <c r="AV258" s="57" t="str">
        <f t="shared" si="162"/>
        <v/>
      </c>
      <c r="AW258" s="57" t="str">
        <f t="shared" si="162"/>
        <v/>
      </c>
      <c r="AX258" s="57" t="str">
        <f t="shared" si="162"/>
        <v/>
      </c>
      <c r="AY258" s="57" t="str">
        <f t="shared" si="162"/>
        <v/>
      </c>
      <c r="AZ258" s="57" t="str">
        <f t="shared" si="162"/>
        <v/>
      </c>
    </row>
    <row r="259" spans="2:52" x14ac:dyDescent="0.15">
      <c r="B259" s="50">
        <f t="shared" si="164"/>
        <v>14</v>
      </c>
      <c r="C259" s="50">
        <f t="shared" si="165"/>
        <v>7</v>
      </c>
      <c r="D259" s="50" t="str">
        <f t="shared" si="166"/>
        <v>1994_14_7</v>
      </c>
      <c r="E259" s="50" t="str">
        <f t="shared" ref="E259:E322" si="168">IF($I259="","",$F259&amp;"_"&amp;$C259&amp;"_"&amp;$B259)</f>
        <v>1_7_14</v>
      </c>
      <c r="F259" s="50">
        <f t="shared" ref="F259:F322" si="169">IF($I259="","",IF($I258&lt;&gt;$I259,F258+1,F258))</f>
        <v>1</v>
      </c>
      <c r="G259" s="50">
        <f t="shared" ref="G259:G322" si="170">IF($I259="","",IF($I258&lt;&gt;$I259,1,G258+1))</f>
        <v>258</v>
      </c>
      <c r="H259" s="50">
        <f t="shared" ref="H259:H322" si="171">IF($I259="","",1000*F259+G259)</f>
        <v>1258</v>
      </c>
      <c r="I259" s="57">
        <v>1994</v>
      </c>
      <c r="J259" s="57" t="s">
        <v>257</v>
      </c>
      <c r="K259" s="57" t="s">
        <v>426</v>
      </c>
      <c r="L259" s="57" t="str">
        <f t="shared" ref="L259:L322" si="172">$I259&amp;"_"&amp;$J259</f>
        <v>1994_看護</v>
      </c>
      <c r="M259" s="57" t="str">
        <f t="shared" ref="M259:M322" si="173">$I259&amp;"_"&amp;$J259&amp;"_"&amp;$K259</f>
        <v>1994_看護_その他の科目</v>
      </c>
      <c r="N259" s="57">
        <f t="shared" si="167"/>
        <v>1258</v>
      </c>
      <c r="P259" s="57">
        <f t="shared" ref="P259:P322" si="174">IF(COUNTIF(K259,"*"&amp;$X$1&amp;"*"),P258+1,P258)</f>
        <v>258</v>
      </c>
      <c r="X259" s="59">
        <v>56</v>
      </c>
      <c r="Y259" s="56" t="str">
        <f t="shared" si="155"/>
        <v/>
      </c>
      <c r="Z259" s="57" t="str">
        <f t="shared" si="156"/>
        <v/>
      </c>
      <c r="AA259" s="57" t="str">
        <f t="shared" si="163"/>
        <v/>
      </c>
      <c r="AB259" s="57" t="str">
        <f t="shared" si="163"/>
        <v/>
      </c>
      <c r="AC259" s="57" t="str">
        <f t="shared" si="163"/>
        <v/>
      </c>
      <c r="AD259" s="57" t="str">
        <f t="shared" si="163"/>
        <v/>
      </c>
      <c r="AE259" s="57" t="str">
        <f t="shared" si="163"/>
        <v/>
      </c>
      <c r="AF259" s="57" t="str">
        <f t="shared" si="163"/>
        <v/>
      </c>
      <c r="AG259" s="57" t="str">
        <f t="shared" si="163"/>
        <v/>
      </c>
      <c r="AH259" s="57" t="str">
        <f t="shared" si="163"/>
        <v/>
      </c>
      <c r="AI259" s="57" t="str">
        <f t="shared" si="163"/>
        <v/>
      </c>
      <c r="AJ259" s="57" t="str">
        <f t="shared" si="163"/>
        <v/>
      </c>
      <c r="AK259" s="57" t="str">
        <f t="shared" si="163"/>
        <v/>
      </c>
      <c r="AL259" s="57" t="str">
        <f t="shared" si="163"/>
        <v/>
      </c>
      <c r="AM259" s="57" t="str">
        <f t="shared" si="163"/>
        <v/>
      </c>
      <c r="AN259" s="57" t="str">
        <f t="shared" si="163"/>
        <v>インテリア計画</v>
      </c>
      <c r="AO259" s="57" t="str">
        <f t="shared" si="163"/>
        <v/>
      </c>
      <c r="AP259" s="57" t="str">
        <f t="shared" si="163"/>
        <v/>
      </c>
      <c r="AQ259" s="57" t="str">
        <f t="shared" si="162"/>
        <v/>
      </c>
      <c r="AR259" s="57" t="str">
        <f t="shared" si="162"/>
        <v/>
      </c>
      <c r="AS259" s="57" t="str">
        <f t="shared" si="162"/>
        <v/>
      </c>
      <c r="AT259" s="57" t="str">
        <f t="shared" si="162"/>
        <v/>
      </c>
      <c r="AU259" s="57" t="str">
        <f t="shared" si="162"/>
        <v/>
      </c>
      <c r="AV259" s="57" t="str">
        <f t="shared" si="162"/>
        <v/>
      </c>
      <c r="AW259" s="57" t="str">
        <f t="shared" si="162"/>
        <v/>
      </c>
      <c r="AX259" s="57" t="str">
        <f t="shared" si="162"/>
        <v/>
      </c>
      <c r="AY259" s="57" t="str">
        <f t="shared" si="162"/>
        <v/>
      </c>
      <c r="AZ259" s="57" t="str">
        <f t="shared" si="162"/>
        <v/>
      </c>
    </row>
    <row r="260" spans="2:52" x14ac:dyDescent="0.15">
      <c r="B260" s="50">
        <f t="shared" si="164"/>
        <v>15</v>
      </c>
      <c r="C260" s="50">
        <f t="shared" si="165"/>
        <v>1</v>
      </c>
      <c r="D260" s="50" t="str">
        <f t="shared" si="166"/>
        <v>1994_15_1</v>
      </c>
      <c r="E260" s="50" t="str">
        <f t="shared" si="168"/>
        <v>1_1_15</v>
      </c>
      <c r="F260" s="50">
        <f t="shared" si="169"/>
        <v>1</v>
      </c>
      <c r="G260" s="50">
        <f t="shared" si="170"/>
        <v>259</v>
      </c>
      <c r="H260" s="50">
        <f t="shared" si="171"/>
        <v>1259</v>
      </c>
      <c r="I260" s="57">
        <v>1994</v>
      </c>
      <c r="J260" s="57" t="s">
        <v>109</v>
      </c>
      <c r="K260" s="57" t="s">
        <v>292</v>
      </c>
      <c r="L260" s="57" t="str">
        <f t="shared" si="172"/>
        <v>1994_理数</v>
      </c>
      <c r="M260" s="57" t="str">
        <f t="shared" si="173"/>
        <v>1994_理数_理数数学Ⅰ</v>
      </c>
      <c r="N260" s="57">
        <f t="shared" si="167"/>
        <v>1259</v>
      </c>
      <c r="P260" s="57">
        <f t="shared" si="174"/>
        <v>259</v>
      </c>
      <c r="X260" s="59">
        <v>57</v>
      </c>
      <c r="Y260" s="56" t="str">
        <f t="shared" si="155"/>
        <v/>
      </c>
      <c r="Z260" s="57" t="str">
        <f t="shared" si="156"/>
        <v/>
      </c>
      <c r="AA260" s="57" t="str">
        <f t="shared" si="163"/>
        <v/>
      </c>
      <c r="AB260" s="57" t="str">
        <f t="shared" si="163"/>
        <v/>
      </c>
      <c r="AC260" s="57" t="str">
        <f t="shared" si="163"/>
        <v/>
      </c>
      <c r="AD260" s="57" t="str">
        <f t="shared" si="163"/>
        <v/>
      </c>
      <c r="AE260" s="57" t="str">
        <f t="shared" si="163"/>
        <v/>
      </c>
      <c r="AF260" s="57" t="str">
        <f t="shared" si="163"/>
        <v/>
      </c>
      <c r="AG260" s="57" t="str">
        <f t="shared" si="163"/>
        <v/>
      </c>
      <c r="AH260" s="57" t="str">
        <f t="shared" si="163"/>
        <v/>
      </c>
      <c r="AI260" s="57" t="str">
        <f t="shared" si="163"/>
        <v/>
      </c>
      <c r="AJ260" s="57" t="str">
        <f t="shared" si="163"/>
        <v/>
      </c>
      <c r="AK260" s="57" t="str">
        <f t="shared" si="163"/>
        <v/>
      </c>
      <c r="AL260" s="57" t="str">
        <f t="shared" si="163"/>
        <v/>
      </c>
      <c r="AM260" s="57" t="str">
        <f t="shared" si="163"/>
        <v/>
      </c>
      <c r="AN260" s="57" t="str">
        <f t="shared" si="163"/>
        <v>インテリア装備</v>
      </c>
      <c r="AO260" s="57" t="str">
        <f t="shared" si="163"/>
        <v/>
      </c>
      <c r="AP260" s="57" t="str">
        <f t="shared" si="163"/>
        <v/>
      </c>
      <c r="AQ260" s="57" t="str">
        <f t="shared" si="162"/>
        <v/>
      </c>
      <c r="AR260" s="57" t="str">
        <f t="shared" si="162"/>
        <v/>
      </c>
      <c r="AS260" s="57" t="str">
        <f t="shared" si="162"/>
        <v/>
      </c>
      <c r="AT260" s="57" t="str">
        <f t="shared" si="162"/>
        <v/>
      </c>
      <c r="AU260" s="57" t="str">
        <f t="shared" si="162"/>
        <v/>
      </c>
      <c r="AV260" s="57" t="str">
        <f t="shared" si="162"/>
        <v/>
      </c>
      <c r="AW260" s="57" t="str">
        <f t="shared" si="162"/>
        <v/>
      </c>
      <c r="AX260" s="57" t="str">
        <f t="shared" si="162"/>
        <v/>
      </c>
      <c r="AY260" s="57" t="str">
        <f t="shared" si="162"/>
        <v/>
      </c>
      <c r="AZ260" s="57" t="str">
        <f t="shared" si="162"/>
        <v/>
      </c>
    </row>
    <row r="261" spans="2:52" x14ac:dyDescent="0.15">
      <c r="B261" s="50">
        <f t="shared" si="164"/>
        <v>15</v>
      </c>
      <c r="C261" s="50">
        <f t="shared" si="165"/>
        <v>2</v>
      </c>
      <c r="D261" s="50" t="str">
        <f t="shared" si="166"/>
        <v>1994_15_2</v>
      </c>
      <c r="E261" s="50" t="str">
        <f t="shared" si="168"/>
        <v>1_2_15</v>
      </c>
      <c r="F261" s="50">
        <f t="shared" si="169"/>
        <v>1</v>
      </c>
      <c r="G261" s="50">
        <f t="shared" si="170"/>
        <v>260</v>
      </c>
      <c r="H261" s="50">
        <f t="shared" si="171"/>
        <v>1260</v>
      </c>
      <c r="I261" s="57">
        <v>1994</v>
      </c>
      <c r="J261" s="57" t="s">
        <v>109</v>
      </c>
      <c r="K261" s="57" t="s">
        <v>293</v>
      </c>
      <c r="L261" s="57" t="str">
        <f t="shared" si="172"/>
        <v>1994_理数</v>
      </c>
      <c r="M261" s="57" t="str">
        <f t="shared" si="173"/>
        <v>1994_理数_理数数学Ⅱ</v>
      </c>
      <c r="N261" s="57">
        <f t="shared" si="167"/>
        <v>1260</v>
      </c>
      <c r="P261" s="57">
        <f t="shared" si="174"/>
        <v>260</v>
      </c>
      <c r="X261" s="59">
        <v>58</v>
      </c>
      <c r="Y261" s="56" t="str">
        <f t="shared" si="155"/>
        <v/>
      </c>
      <c r="Z261" s="57" t="str">
        <f t="shared" si="156"/>
        <v/>
      </c>
      <c r="AA261" s="57" t="str">
        <f t="shared" si="163"/>
        <v/>
      </c>
      <c r="AB261" s="57" t="str">
        <f t="shared" si="163"/>
        <v/>
      </c>
      <c r="AC261" s="57" t="str">
        <f t="shared" si="163"/>
        <v/>
      </c>
      <c r="AD261" s="57" t="str">
        <f t="shared" si="163"/>
        <v/>
      </c>
      <c r="AE261" s="57" t="str">
        <f t="shared" si="163"/>
        <v/>
      </c>
      <c r="AF261" s="57" t="str">
        <f t="shared" si="163"/>
        <v/>
      </c>
      <c r="AG261" s="57" t="str">
        <f t="shared" si="163"/>
        <v/>
      </c>
      <c r="AH261" s="57" t="str">
        <f t="shared" si="163"/>
        <v/>
      </c>
      <c r="AI261" s="57" t="str">
        <f t="shared" si="163"/>
        <v/>
      </c>
      <c r="AJ261" s="57" t="str">
        <f t="shared" si="163"/>
        <v/>
      </c>
      <c r="AK261" s="57" t="str">
        <f t="shared" si="163"/>
        <v/>
      </c>
      <c r="AL261" s="57" t="str">
        <f t="shared" si="163"/>
        <v/>
      </c>
      <c r="AM261" s="57" t="str">
        <f t="shared" si="163"/>
        <v/>
      </c>
      <c r="AN261" s="57" t="str">
        <f t="shared" si="163"/>
        <v>インテリアエレメント生産</v>
      </c>
      <c r="AO261" s="57" t="str">
        <f t="shared" si="163"/>
        <v/>
      </c>
      <c r="AP261" s="57" t="str">
        <f t="shared" si="163"/>
        <v/>
      </c>
      <c r="AQ261" s="57" t="str">
        <f t="shared" si="162"/>
        <v/>
      </c>
      <c r="AR261" s="57" t="str">
        <f t="shared" si="162"/>
        <v/>
      </c>
      <c r="AS261" s="57" t="str">
        <f t="shared" si="162"/>
        <v/>
      </c>
      <c r="AT261" s="57" t="str">
        <f t="shared" si="162"/>
        <v/>
      </c>
      <c r="AU261" s="57" t="str">
        <f t="shared" si="162"/>
        <v/>
      </c>
      <c r="AV261" s="57" t="str">
        <f t="shared" si="162"/>
        <v/>
      </c>
      <c r="AW261" s="57" t="str">
        <f t="shared" si="162"/>
        <v/>
      </c>
      <c r="AX261" s="57" t="str">
        <f t="shared" si="162"/>
        <v/>
      </c>
      <c r="AY261" s="57" t="str">
        <f t="shared" si="162"/>
        <v/>
      </c>
      <c r="AZ261" s="57" t="str">
        <f t="shared" si="162"/>
        <v/>
      </c>
    </row>
    <row r="262" spans="2:52" x14ac:dyDescent="0.15">
      <c r="B262" s="50">
        <f t="shared" si="164"/>
        <v>15</v>
      </c>
      <c r="C262" s="50">
        <f t="shared" si="165"/>
        <v>3</v>
      </c>
      <c r="D262" s="50" t="str">
        <f t="shared" si="166"/>
        <v>1994_15_3</v>
      </c>
      <c r="E262" s="50" t="str">
        <f t="shared" si="168"/>
        <v>1_3_15</v>
      </c>
      <c r="F262" s="50">
        <f t="shared" si="169"/>
        <v>1</v>
      </c>
      <c r="G262" s="50">
        <f t="shared" si="170"/>
        <v>261</v>
      </c>
      <c r="H262" s="50">
        <f t="shared" si="171"/>
        <v>1261</v>
      </c>
      <c r="I262" s="57">
        <v>1994</v>
      </c>
      <c r="J262" s="57" t="s">
        <v>109</v>
      </c>
      <c r="K262" s="57" t="s">
        <v>295</v>
      </c>
      <c r="L262" s="57" t="str">
        <f t="shared" si="172"/>
        <v>1994_理数</v>
      </c>
      <c r="M262" s="57" t="str">
        <f t="shared" si="173"/>
        <v>1994_理数_理数物理</v>
      </c>
      <c r="N262" s="57">
        <f t="shared" si="167"/>
        <v>1261</v>
      </c>
      <c r="P262" s="57">
        <f t="shared" si="174"/>
        <v>261</v>
      </c>
      <c r="X262" s="59">
        <v>59</v>
      </c>
      <c r="Y262" s="56" t="str">
        <f t="shared" si="155"/>
        <v/>
      </c>
      <c r="Z262" s="57" t="str">
        <f t="shared" si="156"/>
        <v/>
      </c>
      <c r="AA262" s="57" t="str">
        <f t="shared" si="163"/>
        <v/>
      </c>
      <c r="AB262" s="57" t="str">
        <f t="shared" si="163"/>
        <v/>
      </c>
      <c r="AC262" s="57" t="str">
        <f t="shared" si="163"/>
        <v/>
      </c>
      <c r="AD262" s="57" t="str">
        <f t="shared" si="163"/>
        <v/>
      </c>
      <c r="AE262" s="57" t="str">
        <f t="shared" si="163"/>
        <v/>
      </c>
      <c r="AF262" s="57" t="str">
        <f t="shared" si="163"/>
        <v/>
      </c>
      <c r="AG262" s="57" t="str">
        <f t="shared" si="163"/>
        <v/>
      </c>
      <c r="AH262" s="57" t="str">
        <f t="shared" si="163"/>
        <v/>
      </c>
      <c r="AI262" s="57" t="str">
        <f t="shared" si="163"/>
        <v/>
      </c>
      <c r="AJ262" s="57" t="str">
        <f t="shared" si="163"/>
        <v/>
      </c>
      <c r="AK262" s="57" t="str">
        <f t="shared" si="163"/>
        <v/>
      </c>
      <c r="AL262" s="57" t="str">
        <f t="shared" si="163"/>
        <v/>
      </c>
      <c r="AM262" s="57" t="str">
        <f t="shared" si="163"/>
        <v/>
      </c>
      <c r="AN262" s="57" t="str">
        <f t="shared" si="163"/>
        <v>デザイン技術</v>
      </c>
      <c r="AO262" s="57" t="str">
        <f t="shared" si="163"/>
        <v/>
      </c>
      <c r="AP262" s="57" t="str">
        <f t="shared" ref="AP262:AZ277" si="175">IFERROR(VLOOKUP($W$201&amp;"_"&amp;AP$201&amp;"_"&amp;$X262,$D:$K,8,0),"")</f>
        <v/>
      </c>
      <c r="AQ262" s="57" t="str">
        <f t="shared" si="175"/>
        <v/>
      </c>
      <c r="AR262" s="57" t="str">
        <f t="shared" si="175"/>
        <v/>
      </c>
      <c r="AS262" s="57" t="str">
        <f t="shared" si="175"/>
        <v/>
      </c>
      <c r="AT262" s="57" t="str">
        <f t="shared" si="175"/>
        <v/>
      </c>
      <c r="AU262" s="57" t="str">
        <f t="shared" si="175"/>
        <v/>
      </c>
      <c r="AV262" s="57" t="str">
        <f t="shared" si="175"/>
        <v/>
      </c>
      <c r="AW262" s="57" t="str">
        <f t="shared" si="175"/>
        <v/>
      </c>
      <c r="AX262" s="57" t="str">
        <f t="shared" si="175"/>
        <v/>
      </c>
      <c r="AY262" s="57" t="str">
        <f t="shared" si="175"/>
        <v/>
      </c>
      <c r="AZ262" s="57" t="str">
        <f t="shared" si="175"/>
        <v/>
      </c>
    </row>
    <row r="263" spans="2:52" x14ac:dyDescent="0.15">
      <c r="B263" s="50">
        <f t="shared" si="164"/>
        <v>15</v>
      </c>
      <c r="C263" s="50">
        <f t="shared" si="165"/>
        <v>4</v>
      </c>
      <c r="D263" s="50" t="str">
        <f t="shared" si="166"/>
        <v>1994_15_4</v>
      </c>
      <c r="E263" s="50" t="str">
        <f t="shared" si="168"/>
        <v>1_4_15</v>
      </c>
      <c r="F263" s="50">
        <f t="shared" si="169"/>
        <v>1</v>
      </c>
      <c r="G263" s="50">
        <f t="shared" si="170"/>
        <v>262</v>
      </c>
      <c r="H263" s="50">
        <f t="shared" si="171"/>
        <v>1262</v>
      </c>
      <c r="I263" s="57">
        <v>1994</v>
      </c>
      <c r="J263" s="57" t="s">
        <v>109</v>
      </c>
      <c r="K263" s="57" t="s">
        <v>296</v>
      </c>
      <c r="L263" s="57" t="str">
        <f t="shared" si="172"/>
        <v>1994_理数</v>
      </c>
      <c r="M263" s="57" t="str">
        <f t="shared" si="173"/>
        <v>1994_理数_理数化学</v>
      </c>
      <c r="N263" s="57">
        <f t="shared" si="167"/>
        <v>1262</v>
      </c>
      <c r="P263" s="57">
        <f t="shared" si="174"/>
        <v>262</v>
      </c>
      <c r="X263" s="59">
        <v>60</v>
      </c>
      <c r="Y263" s="56" t="str">
        <f t="shared" si="155"/>
        <v/>
      </c>
      <c r="Z263" s="57" t="str">
        <f t="shared" si="156"/>
        <v/>
      </c>
      <c r="AA263" s="57" t="str">
        <f t="shared" ref="AA263:AP278" si="176">IFERROR(VLOOKUP($W$201&amp;"_"&amp;AA$201&amp;"_"&amp;$X263,$D:$K,8,0),"")</f>
        <v/>
      </c>
      <c r="AB263" s="57" t="str">
        <f t="shared" si="176"/>
        <v/>
      </c>
      <c r="AC263" s="57" t="str">
        <f t="shared" si="176"/>
        <v/>
      </c>
      <c r="AD263" s="57" t="str">
        <f t="shared" si="176"/>
        <v/>
      </c>
      <c r="AE263" s="57" t="str">
        <f t="shared" si="176"/>
        <v/>
      </c>
      <c r="AF263" s="57" t="str">
        <f t="shared" si="176"/>
        <v/>
      </c>
      <c r="AG263" s="57" t="str">
        <f t="shared" si="176"/>
        <v/>
      </c>
      <c r="AH263" s="57" t="str">
        <f t="shared" si="176"/>
        <v/>
      </c>
      <c r="AI263" s="57" t="str">
        <f t="shared" si="176"/>
        <v/>
      </c>
      <c r="AJ263" s="57" t="str">
        <f t="shared" si="176"/>
        <v/>
      </c>
      <c r="AK263" s="57" t="str">
        <f t="shared" si="176"/>
        <v/>
      </c>
      <c r="AL263" s="57" t="str">
        <f t="shared" si="176"/>
        <v/>
      </c>
      <c r="AM263" s="57" t="str">
        <f t="shared" si="176"/>
        <v/>
      </c>
      <c r="AN263" s="57" t="str">
        <f t="shared" si="176"/>
        <v>デザイン材料</v>
      </c>
      <c r="AO263" s="57" t="str">
        <f t="shared" si="176"/>
        <v/>
      </c>
      <c r="AP263" s="57" t="str">
        <f t="shared" si="176"/>
        <v/>
      </c>
      <c r="AQ263" s="57" t="str">
        <f t="shared" si="175"/>
        <v/>
      </c>
      <c r="AR263" s="57" t="str">
        <f t="shared" si="175"/>
        <v/>
      </c>
      <c r="AS263" s="57" t="str">
        <f t="shared" si="175"/>
        <v/>
      </c>
      <c r="AT263" s="57" t="str">
        <f t="shared" si="175"/>
        <v/>
      </c>
      <c r="AU263" s="57" t="str">
        <f t="shared" si="175"/>
        <v/>
      </c>
      <c r="AV263" s="57" t="str">
        <f t="shared" si="175"/>
        <v/>
      </c>
      <c r="AW263" s="57" t="str">
        <f t="shared" si="175"/>
        <v/>
      </c>
      <c r="AX263" s="57" t="str">
        <f t="shared" si="175"/>
        <v/>
      </c>
      <c r="AY263" s="57" t="str">
        <f t="shared" si="175"/>
        <v/>
      </c>
      <c r="AZ263" s="57" t="str">
        <f t="shared" si="175"/>
        <v/>
      </c>
    </row>
    <row r="264" spans="2:52" x14ac:dyDescent="0.15">
      <c r="B264" s="50">
        <f t="shared" si="164"/>
        <v>15</v>
      </c>
      <c r="C264" s="50">
        <f t="shared" si="165"/>
        <v>5</v>
      </c>
      <c r="D264" s="50" t="str">
        <f t="shared" si="166"/>
        <v>1994_15_5</v>
      </c>
      <c r="E264" s="50" t="str">
        <f t="shared" si="168"/>
        <v>1_5_15</v>
      </c>
      <c r="F264" s="50">
        <f t="shared" si="169"/>
        <v>1</v>
      </c>
      <c r="G264" s="50">
        <f t="shared" si="170"/>
        <v>263</v>
      </c>
      <c r="H264" s="50">
        <f t="shared" si="171"/>
        <v>1263</v>
      </c>
      <c r="I264" s="57">
        <v>1994</v>
      </c>
      <c r="J264" s="57" t="s">
        <v>109</v>
      </c>
      <c r="K264" s="57" t="s">
        <v>297</v>
      </c>
      <c r="L264" s="57" t="str">
        <f t="shared" si="172"/>
        <v>1994_理数</v>
      </c>
      <c r="M264" s="57" t="str">
        <f t="shared" si="173"/>
        <v>1994_理数_理数生物</v>
      </c>
      <c r="N264" s="57">
        <f t="shared" si="167"/>
        <v>1263</v>
      </c>
      <c r="P264" s="57">
        <f t="shared" si="174"/>
        <v>263</v>
      </c>
      <c r="X264" s="59">
        <v>61</v>
      </c>
      <c r="Y264" s="56" t="str">
        <f t="shared" si="155"/>
        <v/>
      </c>
      <c r="Z264" s="57" t="str">
        <f t="shared" si="156"/>
        <v/>
      </c>
      <c r="AA264" s="57" t="str">
        <f t="shared" si="176"/>
        <v/>
      </c>
      <c r="AB264" s="57" t="str">
        <f t="shared" si="176"/>
        <v/>
      </c>
      <c r="AC264" s="57" t="str">
        <f t="shared" si="176"/>
        <v/>
      </c>
      <c r="AD264" s="57" t="str">
        <f t="shared" si="176"/>
        <v/>
      </c>
      <c r="AE264" s="57" t="str">
        <f t="shared" si="176"/>
        <v/>
      </c>
      <c r="AF264" s="57" t="str">
        <f t="shared" si="176"/>
        <v/>
      </c>
      <c r="AG264" s="57" t="str">
        <f t="shared" si="176"/>
        <v/>
      </c>
      <c r="AH264" s="57" t="str">
        <f t="shared" si="176"/>
        <v/>
      </c>
      <c r="AI264" s="57" t="str">
        <f t="shared" si="176"/>
        <v/>
      </c>
      <c r="AJ264" s="57" t="str">
        <f t="shared" si="176"/>
        <v/>
      </c>
      <c r="AK264" s="57" t="str">
        <f t="shared" si="176"/>
        <v/>
      </c>
      <c r="AL264" s="57" t="str">
        <f t="shared" si="176"/>
        <v/>
      </c>
      <c r="AM264" s="57" t="str">
        <f t="shared" si="176"/>
        <v/>
      </c>
      <c r="AN264" s="57" t="str">
        <f t="shared" si="176"/>
        <v>デザイン史</v>
      </c>
      <c r="AO264" s="57" t="str">
        <f t="shared" si="176"/>
        <v/>
      </c>
      <c r="AP264" s="57" t="str">
        <f t="shared" si="176"/>
        <v/>
      </c>
      <c r="AQ264" s="57" t="str">
        <f t="shared" si="175"/>
        <v/>
      </c>
      <c r="AR264" s="57" t="str">
        <f t="shared" si="175"/>
        <v/>
      </c>
      <c r="AS264" s="57" t="str">
        <f t="shared" si="175"/>
        <v/>
      </c>
      <c r="AT264" s="57" t="str">
        <f t="shared" si="175"/>
        <v/>
      </c>
      <c r="AU264" s="57" t="str">
        <f t="shared" si="175"/>
        <v/>
      </c>
      <c r="AV264" s="57" t="str">
        <f t="shared" si="175"/>
        <v/>
      </c>
      <c r="AW264" s="57" t="str">
        <f t="shared" si="175"/>
        <v/>
      </c>
      <c r="AX264" s="57" t="str">
        <f t="shared" si="175"/>
        <v/>
      </c>
      <c r="AY264" s="57" t="str">
        <f t="shared" si="175"/>
        <v/>
      </c>
      <c r="AZ264" s="57" t="str">
        <f t="shared" si="175"/>
        <v/>
      </c>
    </row>
    <row r="265" spans="2:52" x14ac:dyDescent="0.15">
      <c r="B265" s="50">
        <f t="shared" si="164"/>
        <v>15</v>
      </c>
      <c r="C265" s="50">
        <f t="shared" si="165"/>
        <v>6</v>
      </c>
      <c r="D265" s="50" t="str">
        <f t="shared" si="166"/>
        <v>1994_15_6</v>
      </c>
      <c r="E265" s="50" t="str">
        <f t="shared" si="168"/>
        <v>1_6_15</v>
      </c>
      <c r="F265" s="50">
        <f t="shared" si="169"/>
        <v>1</v>
      </c>
      <c r="G265" s="50">
        <f t="shared" si="170"/>
        <v>264</v>
      </c>
      <c r="H265" s="50">
        <f t="shared" si="171"/>
        <v>1264</v>
      </c>
      <c r="I265" s="57">
        <v>1994</v>
      </c>
      <c r="J265" s="57" t="s">
        <v>109</v>
      </c>
      <c r="K265" s="57" t="s">
        <v>298</v>
      </c>
      <c r="L265" s="57" t="str">
        <f t="shared" si="172"/>
        <v>1994_理数</v>
      </c>
      <c r="M265" s="57" t="str">
        <f t="shared" si="173"/>
        <v>1994_理数_理数地学</v>
      </c>
      <c r="N265" s="57">
        <f t="shared" si="167"/>
        <v>1264</v>
      </c>
      <c r="P265" s="57">
        <f t="shared" si="174"/>
        <v>264</v>
      </c>
      <c r="X265" s="59">
        <v>62</v>
      </c>
      <c r="Y265" s="56" t="str">
        <f t="shared" si="155"/>
        <v/>
      </c>
      <c r="Z265" s="57" t="str">
        <f t="shared" si="156"/>
        <v/>
      </c>
      <c r="AA265" s="57" t="str">
        <f t="shared" si="176"/>
        <v/>
      </c>
      <c r="AB265" s="57" t="str">
        <f t="shared" si="176"/>
        <v/>
      </c>
      <c r="AC265" s="57" t="str">
        <f t="shared" si="176"/>
        <v/>
      </c>
      <c r="AD265" s="57" t="str">
        <f t="shared" si="176"/>
        <v/>
      </c>
      <c r="AE265" s="57" t="str">
        <f t="shared" si="176"/>
        <v/>
      </c>
      <c r="AF265" s="57" t="str">
        <f t="shared" si="176"/>
        <v/>
      </c>
      <c r="AG265" s="57" t="str">
        <f t="shared" si="176"/>
        <v/>
      </c>
      <c r="AH265" s="57" t="str">
        <f t="shared" si="176"/>
        <v/>
      </c>
      <c r="AI265" s="57" t="str">
        <f t="shared" si="176"/>
        <v/>
      </c>
      <c r="AJ265" s="57" t="str">
        <f t="shared" si="176"/>
        <v/>
      </c>
      <c r="AK265" s="57" t="str">
        <f t="shared" si="176"/>
        <v/>
      </c>
      <c r="AL265" s="57" t="str">
        <f t="shared" si="176"/>
        <v/>
      </c>
      <c r="AM265" s="57" t="str">
        <f t="shared" si="176"/>
        <v/>
      </c>
      <c r="AN265" s="57" t="str">
        <f t="shared" si="176"/>
        <v>学校設定科目</v>
      </c>
      <c r="AO265" s="57" t="str">
        <f t="shared" si="176"/>
        <v/>
      </c>
      <c r="AP265" s="57" t="str">
        <f t="shared" si="176"/>
        <v/>
      </c>
      <c r="AQ265" s="57" t="str">
        <f t="shared" si="175"/>
        <v/>
      </c>
      <c r="AR265" s="57" t="str">
        <f t="shared" si="175"/>
        <v/>
      </c>
      <c r="AS265" s="57" t="str">
        <f t="shared" si="175"/>
        <v/>
      </c>
      <c r="AT265" s="57" t="str">
        <f t="shared" si="175"/>
        <v/>
      </c>
      <c r="AU265" s="57" t="str">
        <f t="shared" si="175"/>
        <v/>
      </c>
      <c r="AV265" s="57" t="str">
        <f t="shared" si="175"/>
        <v/>
      </c>
      <c r="AW265" s="57" t="str">
        <f t="shared" si="175"/>
        <v/>
      </c>
      <c r="AX265" s="57" t="str">
        <f t="shared" si="175"/>
        <v/>
      </c>
      <c r="AY265" s="57" t="str">
        <f t="shared" si="175"/>
        <v/>
      </c>
      <c r="AZ265" s="57" t="str">
        <f t="shared" si="175"/>
        <v/>
      </c>
    </row>
    <row r="266" spans="2:52" x14ac:dyDescent="0.15">
      <c r="B266" s="50">
        <f t="shared" si="164"/>
        <v>15</v>
      </c>
      <c r="C266" s="50">
        <f t="shared" si="165"/>
        <v>7</v>
      </c>
      <c r="D266" s="50" t="str">
        <f t="shared" si="166"/>
        <v>1994_15_7</v>
      </c>
      <c r="E266" s="50" t="str">
        <f t="shared" si="168"/>
        <v>1_7_15</v>
      </c>
      <c r="F266" s="50">
        <f t="shared" si="169"/>
        <v>1</v>
      </c>
      <c r="G266" s="50">
        <f t="shared" si="170"/>
        <v>265</v>
      </c>
      <c r="H266" s="50">
        <f t="shared" si="171"/>
        <v>1265</v>
      </c>
      <c r="I266" s="57">
        <v>1994</v>
      </c>
      <c r="J266" s="57" t="s">
        <v>109</v>
      </c>
      <c r="K266" s="57" t="s">
        <v>426</v>
      </c>
      <c r="L266" s="57" t="str">
        <f t="shared" si="172"/>
        <v>1994_理数</v>
      </c>
      <c r="M266" s="57" t="str">
        <f t="shared" si="173"/>
        <v>1994_理数_その他の科目</v>
      </c>
      <c r="N266" s="57">
        <f t="shared" si="167"/>
        <v>1265</v>
      </c>
      <c r="P266" s="57">
        <f t="shared" si="174"/>
        <v>265</v>
      </c>
      <c r="X266" s="59">
        <v>63</v>
      </c>
      <c r="Y266" s="56" t="str">
        <f t="shared" si="155"/>
        <v/>
      </c>
      <c r="Z266" s="57" t="str">
        <f t="shared" si="156"/>
        <v/>
      </c>
      <c r="AA266" s="57" t="str">
        <f t="shared" si="176"/>
        <v/>
      </c>
      <c r="AB266" s="57" t="str">
        <f t="shared" si="176"/>
        <v/>
      </c>
      <c r="AC266" s="57" t="str">
        <f t="shared" si="176"/>
        <v/>
      </c>
      <c r="AD266" s="57" t="str">
        <f t="shared" si="176"/>
        <v/>
      </c>
      <c r="AE266" s="57" t="str">
        <f t="shared" si="176"/>
        <v/>
      </c>
      <c r="AF266" s="57" t="str">
        <f t="shared" si="176"/>
        <v/>
      </c>
      <c r="AG266" s="57" t="str">
        <f t="shared" si="176"/>
        <v/>
      </c>
      <c r="AH266" s="57" t="str">
        <f t="shared" si="176"/>
        <v/>
      </c>
      <c r="AI266" s="57" t="str">
        <f t="shared" si="176"/>
        <v/>
      </c>
      <c r="AJ266" s="57" t="str">
        <f t="shared" si="176"/>
        <v/>
      </c>
      <c r="AK266" s="57" t="str">
        <f t="shared" si="176"/>
        <v/>
      </c>
      <c r="AL266" s="57" t="str">
        <f t="shared" si="176"/>
        <v/>
      </c>
      <c r="AM266" s="57" t="str">
        <f t="shared" si="176"/>
        <v/>
      </c>
      <c r="AN266" s="57" t="str">
        <f t="shared" si="176"/>
        <v/>
      </c>
      <c r="AO266" s="57" t="str">
        <f t="shared" si="176"/>
        <v/>
      </c>
      <c r="AP266" s="57" t="str">
        <f t="shared" si="176"/>
        <v/>
      </c>
      <c r="AQ266" s="57" t="str">
        <f t="shared" si="175"/>
        <v/>
      </c>
      <c r="AR266" s="57" t="str">
        <f t="shared" si="175"/>
        <v/>
      </c>
      <c r="AS266" s="57" t="str">
        <f t="shared" si="175"/>
        <v/>
      </c>
      <c r="AT266" s="57" t="str">
        <f t="shared" si="175"/>
        <v/>
      </c>
      <c r="AU266" s="57" t="str">
        <f t="shared" si="175"/>
        <v/>
      </c>
      <c r="AV266" s="57" t="str">
        <f t="shared" si="175"/>
        <v/>
      </c>
      <c r="AW266" s="57" t="str">
        <f t="shared" si="175"/>
        <v/>
      </c>
      <c r="AX266" s="57" t="str">
        <f t="shared" si="175"/>
        <v/>
      </c>
      <c r="AY266" s="57" t="str">
        <f t="shared" si="175"/>
        <v/>
      </c>
      <c r="AZ266" s="57" t="str">
        <f t="shared" si="175"/>
        <v/>
      </c>
    </row>
    <row r="267" spans="2:52" x14ac:dyDescent="0.15">
      <c r="B267" s="50">
        <f t="shared" si="164"/>
        <v>16</v>
      </c>
      <c r="C267" s="50">
        <f t="shared" si="165"/>
        <v>1</v>
      </c>
      <c r="D267" s="50" t="str">
        <f t="shared" si="166"/>
        <v>1994_16_1</v>
      </c>
      <c r="E267" s="50" t="str">
        <f t="shared" si="168"/>
        <v>1_1_16</v>
      </c>
      <c r="F267" s="50">
        <f t="shared" si="169"/>
        <v>1</v>
      </c>
      <c r="G267" s="50">
        <f t="shared" si="170"/>
        <v>266</v>
      </c>
      <c r="H267" s="50">
        <f t="shared" si="171"/>
        <v>1266</v>
      </c>
      <c r="I267" s="57">
        <v>1994</v>
      </c>
      <c r="J267" s="57" t="s">
        <v>88</v>
      </c>
      <c r="K267" s="57" t="s">
        <v>557</v>
      </c>
      <c r="L267" s="57" t="str">
        <f t="shared" si="172"/>
        <v>1994_体育</v>
      </c>
      <c r="M267" s="57" t="str">
        <f t="shared" si="173"/>
        <v>1994_体育_体育理論</v>
      </c>
      <c r="N267" s="57">
        <f t="shared" si="167"/>
        <v>1266</v>
      </c>
      <c r="P267" s="57">
        <f t="shared" si="174"/>
        <v>266</v>
      </c>
      <c r="X267" s="59">
        <v>64</v>
      </c>
      <c r="Y267" s="56" t="str">
        <f t="shared" si="155"/>
        <v/>
      </c>
      <c r="Z267" s="57" t="str">
        <f t="shared" si="156"/>
        <v/>
      </c>
      <c r="AA267" s="57" t="str">
        <f t="shared" si="176"/>
        <v/>
      </c>
      <c r="AB267" s="57" t="str">
        <f t="shared" si="176"/>
        <v/>
      </c>
      <c r="AC267" s="57" t="str">
        <f t="shared" si="176"/>
        <v/>
      </c>
      <c r="AD267" s="57" t="str">
        <f t="shared" si="176"/>
        <v/>
      </c>
      <c r="AE267" s="57" t="str">
        <f t="shared" si="176"/>
        <v/>
      </c>
      <c r="AF267" s="57" t="str">
        <f t="shared" si="176"/>
        <v/>
      </c>
      <c r="AG267" s="57" t="str">
        <f t="shared" si="176"/>
        <v/>
      </c>
      <c r="AH267" s="57" t="str">
        <f t="shared" si="176"/>
        <v/>
      </c>
      <c r="AI267" s="57" t="str">
        <f t="shared" si="176"/>
        <v/>
      </c>
      <c r="AJ267" s="57" t="str">
        <f t="shared" si="176"/>
        <v/>
      </c>
      <c r="AK267" s="57" t="str">
        <f t="shared" si="176"/>
        <v/>
      </c>
      <c r="AL267" s="57" t="str">
        <f t="shared" si="176"/>
        <v/>
      </c>
      <c r="AM267" s="57" t="str">
        <f t="shared" si="176"/>
        <v/>
      </c>
      <c r="AN267" s="57" t="str">
        <f t="shared" si="176"/>
        <v/>
      </c>
      <c r="AO267" s="57" t="str">
        <f t="shared" si="176"/>
        <v/>
      </c>
      <c r="AP267" s="57" t="str">
        <f t="shared" si="176"/>
        <v/>
      </c>
      <c r="AQ267" s="57" t="str">
        <f t="shared" si="175"/>
        <v/>
      </c>
      <c r="AR267" s="57" t="str">
        <f t="shared" si="175"/>
        <v/>
      </c>
      <c r="AS267" s="57" t="str">
        <f t="shared" si="175"/>
        <v/>
      </c>
      <c r="AT267" s="57" t="str">
        <f t="shared" si="175"/>
        <v/>
      </c>
      <c r="AU267" s="57" t="str">
        <f t="shared" si="175"/>
        <v/>
      </c>
      <c r="AV267" s="57" t="str">
        <f t="shared" si="175"/>
        <v/>
      </c>
      <c r="AW267" s="57" t="str">
        <f t="shared" si="175"/>
        <v/>
      </c>
      <c r="AX267" s="57" t="str">
        <f t="shared" si="175"/>
        <v/>
      </c>
      <c r="AY267" s="57" t="str">
        <f t="shared" si="175"/>
        <v/>
      </c>
      <c r="AZ267" s="57" t="str">
        <f t="shared" si="175"/>
        <v/>
      </c>
    </row>
    <row r="268" spans="2:52" x14ac:dyDescent="0.15">
      <c r="B268" s="50">
        <f t="shared" si="164"/>
        <v>16</v>
      </c>
      <c r="C268" s="50">
        <f t="shared" si="165"/>
        <v>2</v>
      </c>
      <c r="D268" s="50" t="str">
        <f t="shared" si="166"/>
        <v>1994_16_2</v>
      </c>
      <c r="E268" s="50" t="str">
        <f t="shared" si="168"/>
        <v>1_2_16</v>
      </c>
      <c r="F268" s="50">
        <f t="shared" si="169"/>
        <v>1</v>
      </c>
      <c r="G268" s="50">
        <f t="shared" si="170"/>
        <v>267</v>
      </c>
      <c r="H268" s="50">
        <f t="shared" si="171"/>
        <v>1267</v>
      </c>
      <c r="I268" s="57">
        <v>1994</v>
      </c>
      <c r="J268" s="57" t="s">
        <v>88</v>
      </c>
      <c r="K268" s="57" t="s">
        <v>558</v>
      </c>
      <c r="L268" s="57" t="str">
        <f t="shared" si="172"/>
        <v>1994_体育</v>
      </c>
      <c r="M268" s="57" t="str">
        <f t="shared" si="173"/>
        <v>1994_体育_体操</v>
      </c>
      <c r="N268" s="57">
        <f t="shared" si="167"/>
        <v>1267</v>
      </c>
      <c r="P268" s="57">
        <f t="shared" si="174"/>
        <v>267</v>
      </c>
      <c r="X268" s="59">
        <v>65</v>
      </c>
      <c r="Y268" s="56" t="str">
        <f t="shared" si="155"/>
        <v/>
      </c>
      <c r="Z268" s="57" t="str">
        <f t="shared" si="156"/>
        <v/>
      </c>
      <c r="AA268" s="57" t="str">
        <f t="shared" si="176"/>
        <v/>
      </c>
      <c r="AB268" s="57" t="str">
        <f t="shared" si="176"/>
        <v/>
      </c>
      <c r="AC268" s="57" t="str">
        <f t="shared" si="176"/>
        <v/>
      </c>
      <c r="AD268" s="57" t="str">
        <f t="shared" si="176"/>
        <v/>
      </c>
      <c r="AE268" s="57" t="str">
        <f t="shared" si="176"/>
        <v/>
      </c>
      <c r="AF268" s="57" t="str">
        <f t="shared" si="176"/>
        <v/>
      </c>
      <c r="AG268" s="57" t="str">
        <f t="shared" si="176"/>
        <v/>
      </c>
      <c r="AH268" s="57" t="str">
        <f t="shared" si="176"/>
        <v/>
      </c>
      <c r="AI268" s="57" t="str">
        <f t="shared" si="176"/>
        <v/>
      </c>
      <c r="AJ268" s="57" t="str">
        <f t="shared" si="176"/>
        <v/>
      </c>
      <c r="AK268" s="57" t="str">
        <f t="shared" si="176"/>
        <v/>
      </c>
      <c r="AL268" s="57" t="str">
        <f t="shared" si="176"/>
        <v/>
      </c>
      <c r="AM268" s="57" t="str">
        <f t="shared" si="176"/>
        <v/>
      </c>
      <c r="AN268" s="57" t="str">
        <f t="shared" si="176"/>
        <v/>
      </c>
      <c r="AO268" s="57" t="str">
        <f t="shared" si="176"/>
        <v/>
      </c>
      <c r="AP268" s="57" t="str">
        <f t="shared" si="176"/>
        <v/>
      </c>
      <c r="AQ268" s="57" t="str">
        <f t="shared" si="175"/>
        <v/>
      </c>
      <c r="AR268" s="57" t="str">
        <f t="shared" si="175"/>
        <v/>
      </c>
      <c r="AS268" s="57" t="str">
        <f t="shared" si="175"/>
        <v/>
      </c>
      <c r="AT268" s="57" t="str">
        <f t="shared" si="175"/>
        <v/>
      </c>
      <c r="AU268" s="57" t="str">
        <f t="shared" si="175"/>
        <v/>
      </c>
      <c r="AV268" s="57" t="str">
        <f t="shared" si="175"/>
        <v/>
      </c>
      <c r="AW268" s="57" t="str">
        <f t="shared" si="175"/>
        <v/>
      </c>
      <c r="AX268" s="57" t="str">
        <f t="shared" si="175"/>
        <v/>
      </c>
      <c r="AY268" s="57" t="str">
        <f t="shared" si="175"/>
        <v/>
      </c>
      <c r="AZ268" s="57" t="str">
        <f t="shared" si="175"/>
        <v/>
      </c>
    </row>
    <row r="269" spans="2:52" x14ac:dyDescent="0.15">
      <c r="B269" s="50">
        <f t="shared" si="164"/>
        <v>16</v>
      </c>
      <c r="C269" s="50">
        <f t="shared" si="165"/>
        <v>3</v>
      </c>
      <c r="D269" s="50" t="str">
        <f t="shared" si="166"/>
        <v>1994_16_3</v>
      </c>
      <c r="E269" s="50" t="str">
        <f t="shared" si="168"/>
        <v>1_3_16</v>
      </c>
      <c r="F269" s="50">
        <f t="shared" si="169"/>
        <v>1</v>
      </c>
      <c r="G269" s="50">
        <f t="shared" si="170"/>
        <v>268</v>
      </c>
      <c r="H269" s="50">
        <f t="shared" si="171"/>
        <v>1268</v>
      </c>
      <c r="I269" s="57">
        <v>1994</v>
      </c>
      <c r="J269" s="57" t="s">
        <v>88</v>
      </c>
      <c r="K269" s="57" t="s">
        <v>300</v>
      </c>
      <c r="L269" s="57" t="str">
        <f t="shared" si="172"/>
        <v>1994_体育</v>
      </c>
      <c r="M269" s="57" t="str">
        <f t="shared" si="173"/>
        <v>1994_体育_スポーツⅠ</v>
      </c>
      <c r="N269" s="57">
        <f t="shared" si="167"/>
        <v>1268</v>
      </c>
      <c r="P269" s="57">
        <f t="shared" si="174"/>
        <v>268</v>
      </c>
      <c r="X269" s="59">
        <v>66</v>
      </c>
      <c r="Y269" s="56" t="str">
        <f t="shared" ref="Y269:Y293" si="177">IF($Z269="","",COUNTIF($L:$L,W$201&amp;"_"&amp;$Z269))</f>
        <v/>
      </c>
      <c r="Z269" s="57" t="str">
        <f t="shared" ref="Z269:Z293" si="178">IFERROR(VLOOKUP($W$201&amp;"_"&amp;$X269&amp;"_1",$D:$J,7,0),"")</f>
        <v/>
      </c>
      <c r="AA269" s="57" t="str">
        <f t="shared" si="176"/>
        <v/>
      </c>
      <c r="AB269" s="57" t="str">
        <f t="shared" si="176"/>
        <v/>
      </c>
      <c r="AC269" s="57" t="str">
        <f t="shared" si="176"/>
        <v/>
      </c>
      <c r="AD269" s="57" t="str">
        <f t="shared" si="176"/>
        <v/>
      </c>
      <c r="AE269" s="57" t="str">
        <f t="shared" si="176"/>
        <v/>
      </c>
      <c r="AF269" s="57" t="str">
        <f t="shared" si="176"/>
        <v/>
      </c>
      <c r="AG269" s="57" t="str">
        <f t="shared" si="176"/>
        <v/>
      </c>
      <c r="AH269" s="57" t="str">
        <f t="shared" si="176"/>
        <v/>
      </c>
      <c r="AI269" s="57" t="str">
        <f t="shared" si="176"/>
        <v/>
      </c>
      <c r="AJ269" s="57" t="str">
        <f t="shared" si="176"/>
        <v/>
      </c>
      <c r="AK269" s="57" t="str">
        <f t="shared" si="176"/>
        <v/>
      </c>
      <c r="AL269" s="57" t="str">
        <f t="shared" si="176"/>
        <v/>
      </c>
      <c r="AM269" s="57" t="str">
        <f t="shared" si="176"/>
        <v/>
      </c>
      <c r="AN269" s="57" t="str">
        <f t="shared" si="176"/>
        <v/>
      </c>
      <c r="AO269" s="57" t="str">
        <f t="shared" si="176"/>
        <v/>
      </c>
      <c r="AP269" s="57" t="str">
        <f t="shared" si="176"/>
        <v/>
      </c>
      <c r="AQ269" s="57" t="str">
        <f t="shared" si="175"/>
        <v/>
      </c>
      <c r="AR269" s="57" t="str">
        <f t="shared" si="175"/>
        <v/>
      </c>
      <c r="AS269" s="57" t="str">
        <f t="shared" si="175"/>
        <v/>
      </c>
      <c r="AT269" s="57" t="str">
        <f t="shared" si="175"/>
        <v/>
      </c>
      <c r="AU269" s="57" t="str">
        <f t="shared" si="175"/>
        <v/>
      </c>
      <c r="AV269" s="57" t="str">
        <f t="shared" si="175"/>
        <v/>
      </c>
      <c r="AW269" s="57" t="str">
        <f t="shared" si="175"/>
        <v/>
      </c>
      <c r="AX269" s="57" t="str">
        <f t="shared" si="175"/>
        <v/>
      </c>
      <c r="AY269" s="57" t="str">
        <f t="shared" si="175"/>
        <v/>
      </c>
      <c r="AZ269" s="57" t="str">
        <f t="shared" si="175"/>
        <v/>
      </c>
    </row>
    <row r="270" spans="2:52" x14ac:dyDescent="0.15">
      <c r="B270" s="50">
        <f t="shared" si="164"/>
        <v>16</v>
      </c>
      <c r="C270" s="50">
        <f t="shared" si="165"/>
        <v>4</v>
      </c>
      <c r="D270" s="50" t="str">
        <f t="shared" si="166"/>
        <v>1994_16_4</v>
      </c>
      <c r="E270" s="50" t="str">
        <f t="shared" si="168"/>
        <v>1_4_16</v>
      </c>
      <c r="F270" s="50">
        <f t="shared" si="169"/>
        <v>1</v>
      </c>
      <c r="G270" s="50">
        <f t="shared" si="170"/>
        <v>269</v>
      </c>
      <c r="H270" s="50">
        <f t="shared" si="171"/>
        <v>1269</v>
      </c>
      <c r="I270" s="57">
        <v>1994</v>
      </c>
      <c r="J270" s="57" t="s">
        <v>88</v>
      </c>
      <c r="K270" s="57" t="s">
        <v>301</v>
      </c>
      <c r="L270" s="57" t="str">
        <f t="shared" si="172"/>
        <v>1994_体育</v>
      </c>
      <c r="M270" s="57" t="str">
        <f t="shared" si="173"/>
        <v>1994_体育_スポーツⅡ</v>
      </c>
      <c r="N270" s="57">
        <f t="shared" si="167"/>
        <v>1269</v>
      </c>
      <c r="P270" s="57">
        <f t="shared" si="174"/>
        <v>269</v>
      </c>
      <c r="X270" s="59">
        <v>67</v>
      </c>
      <c r="Y270" s="56" t="str">
        <f t="shared" si="177"/>
        <v/>
      </c>
      <c r="Z270" s="57" t="str">
        <f t="shared" si="178"/>
        <v/>
      </c>
      <c r="AA270" s="57" t="str">
        <f t="shared" si="176"/>
        <v/>
      </c>
      <c r="AB270" s="57" t="str">
        <f t="shared" si="176"/>
        <v/>
      </c>
      <c r="AC270" s="57" t="str">
        <f t="shared" si="176"/>
        <v/>
      </c>
      <c r="AD270" s="57" t="str">
        <f t="shared" si="176"/>
        <v/>
      </c>
      <c r="AE270" s="57" t="str">
        <f t="shared" si="176"/>
        <v/>
      </c>
      <c r="AF270" s="57" t="str">
        <f t="shared" si="176"/>
        <v/>
      </c>
      <c r="AG270" s="57" t="str">
        <f t="shared" si="176"/>
        <v/>
      </c>
      <c r="AH270" s="57" t="str">
        <f t="shared" si="176"/>
        <v/>
      </c>
      <c r="AI270" s="57" t="str">
        <f t="shared" si="176"/>
        <v/>
      </c>
      <c r="AJ270" s="57" t="str">
        <f t="shared" si="176"/>
        <v/>
      </c>
      <c r="AK270" s="57" t="str">
        <f t="shared" si="176"/>
        <v/>
      </c>
      <c r="AL270" s="57" t="str">
        <f t="shared" si="176"/>
        <v/>
      </c>
      <c r="AM270" s="57" t="str">
        <f t="shared" si="176"/>
        <v/>
      </c>
      <c r="AN270" s="57" t="str">
        <f t="shared" si="176"/>
        <v/>
      </c>
      <c r="AO270" s="57" t="str">
        <f t="shared" si="176"/>
        <v/>
      </c>
      <c r="AP270" s="57" t="str">
        <f t="shared" si="176"/>
        <v/>
      </c>
      <c r="AQ270" s="57" t="str">
        <f t="shared" si="175"/>
        <v/>
      </c>
      <c r="AR270" s="57" t="str">
        <f t="shared" si="175"/>
        <v/>
      </c>
      <c r="AS270" s="57" t="str">
        <f t="shared" si="175"/>
        <v/>
      </c>
      <c r="AT270" s="57" t="str">
        <f t="shared" si="175"/>
        <v/>
      </c>
      <c r="AU270" s="57" t="str">
        <f t="shared" si="175"/>
        <v/>
      </c>
      <c r="AV270" s="57" t="str">
        <f t="shared" si="175"/>
        <v/>
      </c>
      <c r="AW270" s="57" t="str">
        <f t="shared" si="175"/>
        <v/>
      </c>
      <c r="AX270" s="57" t="str">
        <f t="shared" si="175"/>
        <v/>
      </c>
      <c r="AY270" s="57" t="str">
        <f t="shared" si="175"/>
        <v/>
      </c>
      <c r="AZ270" s="57" t="str">
        <f t="shared" si="175"/>
        <v/>
      </c>
    </row>
    <row r="271" spans="2:52" x14ac:dyDescent="0.15">
      <c r="B271" s="50">
        <f t="shared" si="164"/>
        <v>16</v>
      </c>
      <c r="C271" s="50">
        <f t="shared" si="165"/>
        <v>5</v>
      </c>
      <c r="D271" s="50" t="str">
        <f t="shared" si="166"/>
        <v>1994_16_5</v>
      </c>
      <c r="E271" s="50" t="str">
        <f t="shared" si="168"/>
        <v>1_5_16</v>
      </c>
      <c r="F271" s="50">
        <f t="shared" si="169"/>
        <v>1</v>
      </c>
      <c r="G271" s="50">
        <f t="shared" si="170"/>
        <v>270</v>
      </c>
      <c r="H271" s="50">
        <f t="shared" si="171"/>
        <v>1270</v>
      </c>
      <c r="I271" s="57">
        <v>1994</v>
      </c>
      <c r="J271" s="57" t="s">
        <v>88</v>
      </c>
      <c r="K271" s="57" t="s">
        <v>302</v>
      </c>
      <c r="L271" s="57" t="str">
        <f t="shared" si="172"/>
        <v>1994_体育</v>
      </c>
      <c r="M271" s="57" t="str">
        <f t="shared" si="173"/>
        <v>1994_体育_スポーツⅢ</v>
      </c>
      <c r="N271" s="57">
        <f t="shared" si="167"/>
        <v>1270</v>
      </c>
      <c r="P271" s="57">
        <f t="shared" si="174"/>
        <v>270</v>
      </c>
      <c r="X271" s="59">
        <v>68</v>
      </c>
      <c r="Y271" s="56" t="str">
        <f t="shared" si="177"/>
        <v/>
      </c>
      <c r="Z271" s="57" t="str">
        <f t="shared" si="178"/>
        <v/>
      </c>
      <c r="AA271" s="57" t="str">
        <f t="shared" si="176"/>
        <v/>
      </c>
      <c r="AB271" s="57" t="str">
        <f t="shared" si="176"/>
        <v/>
      </c>
      <c r="AC271" s="57" t="str">
        <f t="shared" si="176"/>
        <v/>
      </c>
      <c r="AD271" s="57" t="str">
        <f t="shared" si="176"/>
        <v/>
      </c>
      <c r="AE271" s="57" t="str">
        <f t="shared" si="176"/>
        <v/>
      </c>
      <c r="AF271" s="57" t="str">
        <f t="shared" si="176"/>
        <v/>
      </c>
      <c r="AG271" s="57" t="str">
        <f t="shared" si="176"/>
        <v/>
      </c>
      <c r="AH271" s="57" t="str">
        <f t="shared" si="176"/>
        <v/>
      </c>
      <c r="AI271" s="57" t="str">
        <f t="shared" si="176"/>
        <v/>
      </c>
      <c r="AJ271" s="57" t="str">
        <f t="shared" si="176"/>
        <v/>
      </c>
      <c r="AK271" s="57" t="str">
        <f t="shared" si="176"/>
        <v/>
      </c>
      <c r="AL271" s="57" t="str">
        <f t="shared" si="176"/>
        <v/>
      </c>
      <c r="AM271" s="57" t="str">
        <f t="shared" si="176"/>
        <v/>
      </c>
      <c r="AN271" s="57" t="str">
        <f t="shared" si="176"/>
        <v/>
      </c>
      <c r="AO271" s="57" t="str">
        <f t="shared" si="176"/>
        <v/>
      </c>
      <c r="AP271" s="57" t="str">
        <f t="shared" si="176"/>
        <v/>
      </c>
      <c r="AQ271" s="57" t="str">
        <f t="shared" si="175"/>
        <v/>
      </c>
      <c r="AR271" s="57" t="str">
        <f t="shared" si="175"/>
        <v/>
      </c>
      <c r="AS271" s="57" t="str">
        <f t="shared" si="175"/>
        <v/>
      </c>
      <c r="AT271" s="57" t="str">
        <f t="shared" si="175"/>
        <v/>
      </c>
      <c r="AU271" s="57" t="str">
        <f t="shared" si="175"/>
        <v/>
      </c>
      <c r="AV271" s="57" t="str">
        <f t="shared" si="175"/>
        <v/>
      </c>
      <c r="AW271" s="57" t="str">
        <f t="shared" si="175"/>
        <v/>
      </c>
      <c r="AX271" s="57" t="str">
        <f t="shared" si="175"/>
        <v/>
      </c>
      <c r="AY271" s="57" t="str">
        <f t="shared" si="175"/>
        <v/>
      </c>
      <c r="AZ271" s="57" t="str">
        <f t="shared" si="175"/>
        <v/>
      </c>
    </row>
    <row r="272" spans="2:52" x14ac:dyDescent="0.15">
      <c r="B272" s="50">
        <f t="shared" si="164"/>
        <v>16</v>
      </c>
      <c r="C272" s="50">
        <f t="shared" si="165"/>
        <v>6</v>
      </c>
      <c r="D272" s="50" t="str">
        <f t="shared" si="166"/>
        <v>1994_16_6</v>
      </c>
      <c r="E272" s="50" t="str">
        <f t="shared" si="168"/>
        <v>1_6_16</v>
      </c>
      <c r="F272" s="50">
        <f t="shared" si="169"/>
        <v>1</v>
      </c>
      <c r="G272" s="50">
        <f t="shared" si="170"/>
        <v>271</v>
      </c>
      <c r="H272" s="50">
        <f t="shared" si="171"/>
        <v>1271</v>
      </c>
      <c r="I272" s="57">
        <v>1994</v>
      </c>
      <c r="J272" s="57" t="s">
        <v>88</v>
      </c>
      <c r="K272" s="57" t="s">
        <v>559</v>
      </c>
      <c r="L272" s="57" t="str">
        <f t="shared" si="172"/>
        <v>1994_体育</v>
      </c>
      <c r="M272" s="57" t="str">
        <f t="shared" si="173"/>
        <v>1994_体育_ダンス</v>
      </c>
      <c r="N272" s="57">
        <f t="shared" si="167"/>
        <v>1271</v>
      </c>
      <c r="P272" s="57">
        <f t="shared" si="174"/>
        <v>271</v>
      </c>
      <c r="X272" s="59">
        <v>69</v>
      </c>
      <c r="Y272" s="56" t="str">
        <f t="shared" si="177"/>
        <v/>
      </c>
      <c r="Z272" s="57" t="str">
        <f t="shared" si="178"/>
        <v/>
      </c>
      <c r="AA272" s="57" t="str">
        <f t="shared" si="176"/>
        <v/>
      </c>
      <c r="AB272" s="57" t="str">
        <f t="shared" si="176"/>
        <v/>
      </c>
      <c r="AC272" s="57" t="str">
        <f t="shared" si="176"/>
        <v/>
      </c>
      <c r="AD272" s="57" t="str">
        <f t="shared" si="176"/>
        <v/>
      </c>
      <c r="AE272" s="57" t="str">
        <f t="shared" si="176"/>
        <v/>
      </c>
      <c r="AF272" s="57" t="str">
        <f t="shared" si="176"/>
        <v/>
      </c>
      <c r="AG272" s="57" t="str">
        <f t="shared" si="176"/>
        <v/>
      </c>
      <c r="AH272" s="57" t="str">
        <f t="shared" si="176"/>
        <v/>
      </c>
      <c r="AI272" s="57" t="str">
        <f t="shared" si="176"/>
        <v/>
      </c>
      <c r="AJ272" s="57" t="str">
        <f t="shared" si="176"/>
        <v/>
      </c>
      <c r="AK272" s="57" t="str">
        <f t="shared" si="176"/>
        <v/>
      </c>
      <c r="AL272" s="57" t="str">
        <f t="shared" si="176"/>
        <v/>
      </c>
      <c r="AM272" s="57" t="str">
        <f t="shared" si="176"/>
        <v/>
      </c>
      <c r="AN272" s="57" t="str">
        <f t="shared" si="176"/>
        <v/>
      </c>
      <c r="AO272" s="57" t="str">
        <f t="shared" si="176"/>
        <v/>
      </c>
      <c r="AP272" s="57" t="str">
        <f t="shared" si="176"/>
        <v/>
      </c>
      <c r="AQ272" s="57" t="str">
        <f t="shared" si="175"/>
        <v/>
      </c>
      <c r="AR272" s="57" t="str">
        <f t="shared" si="175"/>
        <v/>
      </c>
      <c r="AS272" s="57" t="str">
        <f t="shared" si="175"/>
        <v/>
      </c>
      <c r="AT272" s="57" t="str">
        <f t="shared" si="175"/>
        <v/>
      </c>
      <c r="AU272" s="57" t="str">
        <f t="shared" si="175"/>
        <v/>
      </c>
      <c r="AV272" s="57" t="str">
        <f t="shared" si="175"/>
        <v/>
      </c>
      <c r="AW272" s="57" t="str">
        <f t="shared" si="175"/>
        <v/>
      </c>
      <c r="AX272" s="57" t="str">
        <f t="shared" si="175"/>
        <v/>
      </c>
      <c r="AY272" s="57" t="str">
        <f t="shared" si="175"/>
        <v/>
      </c>
      <c r="AZ272" s="57" t="str">
        <f t="shared" si="175"/>
        <v/>
      </c>
    </row>
    <row r="273" spans="2:52" x14ac:dyDescent="0.15">
      <c r="B273" s="50">
        <f t="shared" si="164"/>
        <v>16</v>
      </c>
      <c r="C273" s="50">
        <f t="shared" si="165"/>
        <v>7</v>
      </c>
      <c r="D273" s="50" t="str">
        <f t="shared" si="166"/>
        <v>1994_16_7</v>
      </c>
      <c r="E273" s="50" t="str">
        <f t="shared" si="168"/>
        <v>1_7_16</v>
      </c>
      <c r="F273" s="50">
        <f t="shared" si="169"/>
        <v>1</v>
      </c>
      <c r="G273" s="50">
        <f t="shared" si="170"/>
        <v>272</v>
      </c>
      <c r="H273" s="50">
        <f t="shared" si="171"/>
        <v>1272</v>
      </c>
      <c r="I273" s="57">
        <v>1994</v>
      </c>
      <c r="J273" s="57" t="s">
        <v>88</v>
      </c>
      <c r="K273" s="57" t="s">
        <v>560</v>
      </c>
      <c r="L273" s="57" t="str">
        <f t="shared" si="172"/>
        <v>1994_体育</v>
      </c>
      <c r="M273" s="57" t="str">
        <f t="shared" si="173"/>
        <v>1994_体育_野外活動</v>
      </c>
      <c r="N273" s="57">
        <f t="shared" si="167"/>
        <v>1272</v>
      </c>
      <c r="P273" s="57">
        <f t="shared" si="174"/>
        <v>272</v>
      </c>
      <c r="X273" s="59">
        <v>70</v>
      </c>
      <c r="Y273" s="56" t="str">
        <f t="shared" si="177"/>
        <v/>
      </c>
      <c r="Z273" s="57" t="str">
        <f t="shared" si="178"/>
        <v/>
      </c>
      <c r="AA273" s="57" t="str">
        <f t="shared" si="176"/>
        <v/>
      </c>
      <c r="AB273" s="57" t="str">
        <f t="shared" si="176"/>
        <v/>
      </c>
      <c r="AC273" s="57" t="str">
        <f t="shared" si="176"/>
        <v/>
      </c>
      <c r="AD273" s="57" t="str">
        <f t="shared" si="176"/>
        <v/>
      </c>
      <c r="AE273" s="57" t="str">
        <f t="shared" si="176"/>
        <v/>
      </c>
      <c r="AF273" s="57" t="str">
        <f t="shared" si="176"/>
        <v/>
      </c>
      <c r="AG273" s="57" t="str">
        <f t="shared" si="176"/>
        <v/>
      </c>
      <c r="AH273" s="57" t="str">
        <f t="shared" si="176"/>
        <v/>
      </c>
      <c r="AI273" s="57" t="str">
        <f t="shared" si="176"/>
        <v/>
      </c>
      <c r="AJ273" s="57" t="str">
        <f t="shared" si="176"/>
        <v/>
      </c>
      <c r="AK273" s="57" t="str">
        <f t="shared" si="176"/>
        <v/>
      </c>
      <c r="AL273" s="57" t="str">
        <f t="shared" si="176"/>
        <v/>
      </c>
      <c r="AM273" s="57" t="str">
        <f t="shared" si="176"/>
        <v/>
      </c>
      <c r="AN273" s="57" t="str">
        <f t="shared" si="176"/>
        <v/>
      </c>
      <c r="AO273" s="57" t="str">
        <f t="shared" si="176"/>
        <v/>
      </c>
      <c r="AP273" s="57" t="str">
        <f t="shared" si="176"/>
        <v/>
      </c>
      <c r="AQ273" s="57" t="str">
        <f t="shared" si="175"/>
        <v/>
      </c>
      <c r="AR273" s="57" t="str">
        <f t="shared" si="175"/>
        <v/>
      </c>
      <c r="AS273" s="57" t="str">
        <f t="shared" si="175"/>
        <v/>
      </c>
      <c r="AT273" s="57" t="str">
        <f t="shared" si="175"/>
        <v/>
      </c>
      <c r="AU273" s="57" t="str">
        <f t="shared" si="175"/>
        <v/>
      </c>
      <c r="AV273" s="57" t="str">
        <f t="shared" si="175"/>
        <v/>
      </c>
      <c r="AW273" s="57" t="str">
        <f t="shared" si="175"/>
        <v/>
      </c>
      <c r="AX273" s="57" t="str">
        <f t="shared" si="175"/>
        <v/>
      </c>
      <c r="AY273" s="57" t="str">
        <f t="shared" si="175"/>
        <v/>
      </c>
      <c r="AZ273" s="57" t="str">
        <f t="shared" si="175"/>
        <v/>
      </c>
    </row>
    <row r="274" spans="2:52" x14ac:dyDescent="0.15">
      <c r="B274" s="50">
        <f t="shared" si="164"/>
        <v>16</v>
      </c>
      <c r="C274" s="50">
        <f t="shared" si="165"/>
        <v>8</v>
      </c>
      <c r="D274" s="50" t="str">
        <f t="shared" si="166"/>
        <v>1994_16_8</v>
      </c>
      <c r="E274" s="50" t="str">
        <f t="shared" si="168"/>
        <v>1_8_16</v>
      </c>
      <c r="F274" s="50">
        <f t="shared" si="169"/>
        <v>1</v>
      </c>
      <c r="G274" s="50">
        <f t="shared" si="170"/>
        <v>273</v>
      </c>
      <c r="H274" s="50">
        <f t="shared" si="171"/>
        <v>1273</v>
      </c>
      <c r="I274" s="57">
        <v>1994</v>
      </c>
      <c r="J274" s="57" t="s">
        <v>88</v>
      </c>
      <c r="K274" s="57" t="s">
        <v>426</v>
      </c>
      <c r="L274" s="57" t="str">
        <f t="shared" si="172"/>
        <v>1994_体育</v>
      </c>
      <c r="M274" s="57" t="str">
        <f t="shared" si="173"/>
        <v>1994_体育_その他の科目</v>
      </c>
      <c r="N274" s="57">
        <f t="shared" si="167"/>
        <v>1273</v>
      </c>
      <c r="P274" s="57">
        <f t="shared" si="174"/>
        <v>273</v>
      </c>
      <c r="X274" s="59">
        <v>71</v>
      </c>
      <c r="Y274" s="56" t="str">
        <f t="shared" si="177"/>
        <v/>
      </c>
      <c r="Z274" s="57" t="str">
        <f t="shared" si="178"/>
        <v/>
      </c>
      <c r="AA274" s="57" t="str">
        <f t="shared" si="176"/>
        <v/>
      </c>
      <c r="AB274" s="57" t="str">
        <f t="shared" si="176"/>
        <v/>
      </c>
      <c r="AC274" s="57" t="str">
        <f t="shared" si="176"/>
        <v/>
      </c>
      <c r="AD274" s="57" t="str">
        <f t="shared" si="176"/>
        <v/>
      </c>
      <c r="AE274" s="57" t="str">
        <f t="shared" si="176"/>
        <v/>
      </c>
      <c r="AF274" s="57" t="str">
        <f t="shared" si="176"/>
        <v/>
      </c>
      <c r="AG274" s="57" t="str">
        <f t="shared" si="176"/>
        <v/>
      </c>
      <c r="AH274" s="57" t="str">
        <f t="shared" si="176"/>
        <v/>
      </c>
      <c r="AI274" s="57" t="str">
        <f t="shared" si="176"/>
        <v/>
      </c>
      <c r="AJ274" s="57" t="str">
        <f t="shared" si="176"/>
        <v/>
      </c>
      <c r="AK274" s="57" t="str">
        <f t="shared" si="176"/>
        <v/>
      </c>
      <c r="AL274" s="57" t="str">
        <f t="shared" si="176"/>
        <v/>
      </c>
      <c r="AM274" s="57" t="str">
        <f t="shared" si="176"/>
        <v/>
      </c>
      <c r="AN274" s="57" t="str">
        <f t="shared" si="176"/>
        <v/>
      </c>
      <c r="AO274" s="57" t="str">
        <f t="shared" si="176"/>
        <v/>
      </c>
      <c r="AP274" s="57" t="str">
        <f t="shared" si="176"/>
        <v/>
      </c>
      <c r="AQ274" s="57" t="str">
        <f t="shared" si="175"/>
        <v/>
      </c>
      <c r="AR274" s="57" t="str">
        <f t="shared" si="175"/>
        <v/>
      </c>
      <c r="AS274" s="57" t="str">
        <f t="shared" si="175"/>
        <v/>
      </c>
      <c r="AT274" s="57" t="str">
        <f t="shared" si="175"/>
        <v/>
      </c>
      <c r="AU274" s="57" t="str">
        <f t="shared" si="175"/>
        <v/>
      </c>
      <c r="AV274" s="57" t="str">
        <f t="shared" si="175"/>
        <v/>
      </c>
      <c r="AW274" s="57" t="str">
        <f t="shared" si="175"/>
        <v/>
      </c>
      <c r="AX274" s="57" t="str">
        <f t="shared" si="175"/>
        <v/>
      </c>
      <c r="AY274" s="57" t="str">
        <f t="shared" si="175"/>
        <v/>
      </c>
      <c r="AZ274" s="57" t="str">
        <f t="shared" si="175"/>
        <v/>
      </c>
    </row>
    <row r="275" spans="2:52" x14ac:dyDescent="0.15">
      <c r="B275" s="50">
        <f t="shared" si="164"/>
        <v>17</v>
      </c>
      <c r="C275" s="50">
        <f t="shared" si="165"/>
        <v>1</v>
      </c>
      <c r="D275" s="50" t="str">
        <f t="shared" si="166"/>
        <v>1994_17_1</v>
      </c>
      <c r="E275" s="50" t="str">
        <f t="shared" si="168"/>
        <v>1_1_17</v>
      </c>
      <c r="F275" s="50">
        <f t="shared" si="169"/>
        <v>1</v>
      </c>
      <c r="G275" s="50">
        <f t="shared" si="170"/>
        <v>274</v>
      </c>
      <c r="H275" s="50">
        <f t="shared" si="171"/>
        <v>1274</v>
      </c>
      <c r="I275" s="57">
        <v>1994</v>
      </c>
      <c r="J275" s="57" t="s">
        <v>307</v>
      </c>
      <c r="K275" s="57" t="s">
        <v>308</v>
      </c>
      <c r="L275" s="57" t="str">
        <f t="shared" si="172"/>
        <v>1994_音楽</v>
      </c>
      <c r="M275" s="57" t="str">
        <f t="shared" si="173"/>
        <v>1994_音楽_音楽理論</v>
      </c>
      <c r="N275" s="57">
        <f t="shared" si="167"/>
        <v>1274</v>
      </c>
      <c r="P275" s="57">
        <f t="shared" si="174"/>
        <v>274</v>
      </c>
      <c r="X275" s="59">
        <v>72</v>
      </c>
      <c r="Y275" s="56" t="str">
        <f t="shared" si="177"/>
        <v/>
      </c>
      <c r="Z275" s="57" t="str">
        <f t="shared" si="178"/>
        <v/>
      </c>
      <c r="AA275" s="57" t="str">
        <f t="shared" si="176"/>
        <v/>
      </c>
      <c r="AB275" s="57" t="str">
        <f t="shared" si="176"/>
        <v/>
      </c>
      <c r="AC275" s="57" t="str">
        <f t="shared" si="176"/>
        <v/>
      </c>
      <c r="AD275" s="57" t="str">
        <f t="shared" si="176"/>
        <v/>
      </c>
      <c r="AE275" s="57" t="str">
        <f t="shared" si="176"/>
        <v/>
      </c>
      <c r="AF275" s="57" t="str">
        <f t="shared" si="176"/>
        <v/>
      </c>
      <c r="AG275" s="57" t="str">
        <f t="shared" si="176"/>
        <v/>
      </c>
      <c r="AH275" s="57" t="str">
        <f t="shared" si="176"/>
        <v/>
      </c>
      <c r="AI275" s="57" t="str">
        <f t="shared" si="176"/>
        <v/>
      </c>
      <c r="AJ275" s="57" t="str">
        <f t="shared" si="176"/>
        <v/>
      </c>
      <c r="AK275" s="57" t="str">
        <f t="shared" si="176"/>
        <v/>
      </c>
      <c r="AL275" s="57" t="str">
        <f t="shared" si="176"/>
        <v/>
      </c>
      <c r="AM275" s="57" t="str">
        <f t="shared" si="176"/>
        <v/>
      </c>
      <c r="AN275" s="57" t="str">
        <f t="shared" si="176"/>
        <v/>
      </c>
      <c r="AO275" s="57" t="str">
        <f t="shared" si="176"/>
        <v/>
      </c>
      <c r="AP275" s="57" t="str">
        <f t="shared" si="176"/>
        <v/>
      </c>
      <c r="AQ275" s="57" t="str">
        <f t="shared" si="175"/>
        <v/>
      </c>
      <c r="AR275" s="57" t="str">
        <f t="shared" si="175"/>
        <v/>
      </c>
      <c r="AS275" s="57" t="str">
        <f t="shared" si="175"/>
        <v/>
      </c>
      <c r="AT275" s="57" t="str">
        <f t="shared" si="175"/>
        <v/>
      </c>
      <c r="AU275" s="57" t="str">
        <f t="shared" si="175"/>
        <v/>
      </c>
      <c r="AV275" s="57" t="str">
        <f t="shared" si="175"/>
        <v/>
      </c>
      <c r="AW275" s="57" t="str">
        <f t="shared" si="175"/>
        <v/>
      </c>
      <c r="AX275" s="57" t="str">
        <f t="shared" si="175"/>
        <v/>
      </c>
      <c r="AY275" s="57" t="str">
        <f t="shared" si="175"/>
        <v/>
      </c>
      <c r="AZ275" s="57" t="str">
        <f t="shared" si="175"/>
        <v/>
      </c>
    </row>
    <row r="276" spans="2:52" x14ac:dyDescent="0.15">
      <c r="B276" s="50">
        <f t="shared" si="164"/>
        <v>17</v>
      </c>
      <c r="C276" s="50">
        <f t="shared" si="165"/>
        <v>2</v>
      </c>
      <c r="D276" s="50" t="str">
        <f t="shared" si="166"/>
        <v>1994_17_2</v>
      </c>
      <c r="E276" s="50" t="str">
        <f t="shared" si="168"/>
        <v>1_2_17</v>
      </c>
      <c r="F276" s="50">
        <f t="shared" si="169"/>
        <v>1</v>
      </c>
      <c r="G276" s="50">
        <f t="shared" si="170"/>
        <v>275</v>
      </c>
      <c r="H276" s="50">
        <f t="shared" si="171"/>
        <v>1275</v>
      </c>
      <c r="I276" s="57">
        <v>1994</v>
      </c>
      <c r="J276" s="57" t="s">
        <v>307</v>
      </c>
      <c r="K276" s="57" t="s">
        <v>309</v>
      </c>
      <c r="L276" s="57" t="str">
        <f t="shared" si="172"/>
        <v>1994_音楽</v>
      </c>
      <c r="M276" s="57" t="str">
        <f t="shared" si="173"/>
        <v>1994_音楽_音楽史</v>
      </c>
      <c r="N276" s="57">
        <f t="shared" si="167"/>
        <v>1275</v>
      </c>
      <c r="P276" s="57">
        <f t="shared" si="174"/>
        <v>275</v>
      </c>
      <c r="X276" s="59">
        <v>73</v>
      </c>
      <c r="Y276" s="56" t="str">
        <f t="shared" si="177"/>
        <v/>
      </c>
      <c r="Z276" s="57" t="str">
        <f t="shared" si="178"/>
        <v/>
      </c>
      <c r="AA276" s="57" t="str">
        <f t="shared" si="176"/>
        <v/>
      </c>
      <c r="AB276" s="57" t="str">
        <f t="shared" si="176"/>
        <v/>
      </c>
      <c r="AC276" s="57" t="str">
        <f t="shared" si="176"/>
        <v/>
      </c>
      <c r="AD276" s="57" t="str">
        <f t="shared" si="176"/>
        <v/>
      </c>
      <c r="AE276" s="57" t="str">
        <f t="shared" si="176"/>
        <v/>
      </c>
      <c r="AF276" s="57" t="str">
        <f t="shared" si="176"/>
        <v/>
      </c>
      <c r="AG276" s="57" t="str">
        <f t="shared" si="176"/>
        <v/>
      </c>
      <c r="AH276" s="57" t="str">
        <f t="shared" si="176"/>
        <v/>
      </c>
      <c r="AI276" s="57" t="str">
        <f t="shared" si="176"/>
        <v/>
      </c>
      <c r="AJ276" s="57" t="str">
        <f t="shared" si="176"/>
        <v/>
      </c>
      <c r="AK276" s="57" t="str">
        <f t="shared" si="176"/>
        <v/>
      </c>
      <c r="AL276" s="57" t="str">
        <f t="shared" si="176"/>
        <v/>
      </c>
      <c r="AM276" s="57" t="str">
        <f t="shared" si="176"/>
        <v/>
      </c>
      <c r="AN276" s="57" t="str">
        <f t="shared" si="176"/>
        <v/>
      </c>
      <c r="AO276" s="57" t="str">
        <f t="shared" si="176"/>
        <v/>
      </c>
      <c r="AP276" s="57" t="str">
        <f t="shared" si="176"/>
        <v/>
      </c>
      <c r="AQ276" s="57" t="str">
        <f t="shared" si="175"/>
        <v/>
      </c>
      <c r="AR276" s="57" t="str">
        <f t="shared" si="175"/>
        <v/>
      </c>
      <c r="AS276" s="57" t="str">
        <f t="shared" si="175"/>
        <v/>
      </c>
      <c r="AT276" s="57" t="str">
        <f t="shared" si="175"/>
        <v/>
      </c>
      <c r="AU276" s="57" t="str">
        <f t="shared" si="175"/>
        <v/>
      </c>
      <c r="AV276" s="57" t="str">
        <f t="shared" si="175"/>
        <v/>
      </c>
      <c r="AW276" s="57" t="str">
        <f t="shared" si="175"/>
        <v/>
      </c>
      <c r="AX276" s="57" t="str">
        <f t="shared" si="175"/>
        <v/>
      </c>
      <c r="AY276" s="57" t="str">
        <f t="shared" si="175"/>
        <v/>
      </c>
      <c r="AZ276" s="57" t="str">
        <f t="shared" si="175"/>
        <v/>
      </c>
    </row>
    <row r="277" spans="2:52" x14ac:dyDescent="0.15">
      <c r="B277" s="50">
        <f t="shared" si="164"/>
        <v>17</v>
      </c>
      <c r="C277" s="50">
        <f t="shared" si="165"/>
        <v>3</v>
      </c>
      <c r="D277" s="50" t="str">
        <f t="shared" si="166"/>
        <v>1994_17_3</v>
      </c>
      <c r="E277" s="50" t="str">
        <f t="shared" si="168"/>
        <v>1_3_17</v>
      </c>
      <c r="F277" s="50">
        <f t="shared" si="169"/>
        <v>1</v>
      </c>
      <c r="G277" s="50">
        <f t="shared" si="170"/>
        <v>276</v>
      </c>
      <c r="H277" s="50">
        <f t="shared" si="171"/>
        <v>1276</v>
      </c>
      <c r="I277" s="57">
        <v>1994</v>
      </c>
      <c r="J277" s="57" t="s">
        <v>307</v>
      </c>
      <c r="K277" s="57" t="s">
        <v>561</v>
      </c>
      <c r="L277" s="57" t="str">
        <f t="shared" si="172"/>
        <v>1994_音楽</v>
      </c>
      <c r="M277" s="57" t="str">
        <f t="shared" si="173"/>
        <v>1994_音楽_演奏法</v>
      </c>
      <c r="N277" s="57">
        <f t="shared" si="167"/>
        <v>1276</v>
      </c>
      <c r="P277" s="57">
        <f t="shared" si="174"/>
        <v>276</v>
      </c>
      <c r="X277" s="59">
        <v>74</v>
      </c>
      <c r="Y277" s="56" t="str">
        <f t="shared" si="177"/>
        <v/>
      </c>
      <c r="Z277" s="57" t="str">
        <f t="shared" si="178"/>
        <v/>
      </c>
      <c r="AA277" s="57" t="str">
        <f t="shared" si="176"/>
        <v/>
      </c>
      <c r="AB277" s="57" t="str">
        <f t="shared" si="176"/>
        <v/>
      </c>
      <c r="AC277" s="57" t="str">
        <f t="shared" si="176"/>
        <v/>
      </c>
      <c r="AD277" s="57" t="str">
        <f t="shared" si="176"/>
        <v/>
      </c>
      <c r="AE277" s="57" t="str">
        <f t="shared" si="176"/>
        <v/>
      </c>
      <c r="AF277" s="57" t="str">
        <f t="shared" si="176"/>
        <v/>
      </c>
      <c r="AG277" s="57" t="str">
        <f t="shared" si="176"/>
        <v/>
      </c>
      <c r="AH277" s="57" t="str">
        <f t="shared" si="176"/>
        <v/>
      </c>
      <c r="AI277" s="57" t="str">
        <f t="shared" si="176"/>
        <v/>
      </c>
      <c r="AJ277" s="57" t="str">
        <f t="shared" si="176"/>
        <v/>
      </c>
      <c r="AK277" s="57" t="str">
        <f t="shared" si="176"/>
        <v/>
      </c>
      <c r="AL277" s="57" t="str">
        <f t="shared" si="176"/>
        <v/>
      </c>
      <c r="AM277" s="57" t="str">
        <f t="shared" si="176"/>
        <v/>
      </c>
      <c r="AN277" s="57" t="str">
        <f t="shared" si="176"/>
        <v/>
      </c>
      <c r="AO277" s="57" t="str">
        <f t="shared" si="176"/>
        <v/>
      </c>
      <c r="AP277" s="57" t="str">
        <f t="shared" si="176"/>
        <v/>
      </c>
      <c r="AQ277" s="57" t="str">
        <f t="shared" si="175"/>
        <v/>
      </c>
      <c r="AR277" s="57" t="str">
        <f t="shared" si="175"/>
        <v/>
      </c>
      <c r="AS277" s="57" t="str">
        <f t="shared" si="175"/>
        <v/>
      </c>
      <c r="AT277" s="57" t="str">
        <f t="shared" si="175"/>
        <v/>
      </c>
      <c r="AU277" s="57" t="str">
        <f t="shared" si="175"/>
        <v/>
      </c>
      <c r="AV277" s="57" t="str">
        <f t="shared" si="175"/>
        <v/>
      </c>
      <c r="AW277" s="57" t="str">
        <f t="shared" si="175"/>
        <v/>
      </c>
      <c r="AX277" s="57" t="str">
        <f t="shared" si="175"/>
        <v/>
      </c>
      <c r="AY277" s="57" t="str">
        <f t="shared" si="175"/>
        <v/>
      </c>
      <c r="AZ277" s="57" t="str">
        <f t="shared" si="175"/>
        <v/>
      </c>
    </row>
    <row r="278" spans="2:52" x14ac:dyDescent="0.15">
      <c r="B278" s="50">
        <f t="shared" si="164"/>
        <v>17</v>
      </c>
      <c r="C278" s="50">
        <f t="shared" si="165"/>
        <v>4</v>
      </c>
      <c r="D278" s="50" t="str">
        <f t="shared" si="166"/>
        <v>1994_17_4</v>
      </c>
      <c r="E278" s="50" t="str">
        <f t="shared" si="168"/>
        <v>1_4_17</v>
      </c>
      <c r="F278" s="50">
        <f t="shared" si="169"/>
        <v>1</v>
      </c>
      <c r="G278" s="50">
        <f t="shared" si="170"/>
        <v>277</v>
      </c>
      <c r="H278" s="50">
        <f t="shared" si="171"/>
        <v>1277</v>
      </c>
      <c r="I278" s="57">
        <v>1994</v>
      </c>
      <c r="J278" s="57" t="s">
        <v>307</v>
      </c>
      <c r="K278" s="57" t="s">
        <v>311</v>
      </c>
      <c r="L278" s="57" t="str">
        <f t="shared" si="172"/>
        <v>1994_音楽</v>
      </c>
      <c r="M278" s="57" t="str">
        <f t="shared" si="173"/>
        <v>1994_音楽_ソルフェージュ</v>
      </c>
      <c r="N278" s="57">
        <f t="shared" si="167"/>
        <v>1277</v>
      </c>
      <c r="P278" s="57">
        <f t="shared" si="174"/>
        <v>277</v>
      </c>
      <c r="X278" s="59">
        <v>75</v>
      </c>
      <c r="Y278" s="56" t="str">
        <f t="shared" si="177"/>
        <v/>
      </c>
      <c r="Z278" s="57" t="str">
        <f t="shared" si="178"/>
        <v/>
      </c>
      <c r="AA278" s="57" t="str">
        <f t="shared" si="176"/>
        <v/>
      </c>
      <c r="AB278" s="57" t="str">
        <f t="shared" si="176"/>
        <v/>
      </c>
      <c r="AC278" s="57" t="str">
        <f t="shared" si="176"/>
        <v/>
      </c>
      <c r="AD278" s="57" t="str">
        <f t="shared" si="176"/>
        <v/>
      </c>
      <c r="AE278" s="57" t="str">
        <f t="shared" si="176"/>
        <v/>
      </c>
      <c r="AF278" s="57" t="str">
        <f t="shared" si="176"/>
        <v/>
      </c>
      <c r="AG278" s="57" t="str">
        <f t="shared" si="176"/>
        <v/>
      </c>
      <c r="AH278" s="57" t="str">
        <f t="shared" si="176"/>
        <v/>
      </c>
      <c r="AI278" s="57" t="str">
        <f t="shared" si="176"/>
        <v/>
      </c>
      <c r="AJ278" s="57" t="str">
        <f t="shared" si="176"/>
        <v/>
      </c>
      <c r="AK278" s="57" t="str">
        <f t="shared" si="176"/>
        <v/>
      </c>
      <c r="AL278" s="57" t="str">
        <f t="shared" si="176"/>
        <v/>
      </c>
      <c r="AM278" s="57" t="str">
        <f t="shared" si="176"/>
        <v/>
      </c>
      <c r="AN278" s="57" t="str">
        <f t="shared" si="176"/>
        <v/>
      </c>
      <c r="AO278" s="57" t="str">
        <f t="shared" si="176"/>
        <v/>
      </c>
      <c r="AP278" s="57" t="str">
        <f t="shared" ref="AP278:AZ293" si="179">IFERROR(VLOOKUP($W$201&amp;"_"&amp;AP$201&amp;"_"&amp;$X278,$D:$K,8,0),"")</f>
        <v/>
      </c>
      <c r="AQ278" s="57" t="str">
        <f t="shared" si="179"/>
        <v/>
      </c>
      <c r="AR278" s="57" t="str">
        <f t="shared" si="179"/>
        <v/>
      </c>
      <c r="AS278" s="57" t="str">
        <f t="shared" si="179"/>
        <v/>
      </c>
      <c r="AT278" s="57" t="str">
        <f t="shared" si="179"/>
        <v/>
      </c>
      <c r="AU278" s="57" t="str">
        <f t="shared" si="179"/>
        <v/>
      </c>
      <c r="AV278" s="57" t="str">
        <f t="shared" si="179"/>
        <v/>
      </c>
      <c r="AW278" s="57" t="str">
        <f t="shared" si="179"/>
        <v/>
      </c>
      <c r="AX278" s="57" t="str">
        <f t="shared" si="179"/>
        <v/>
      </c>
      <c r="AY278" s="57" t="str">
        <f t="shared" si="179"/>
        <v/>
      </c>
      <c r="AZ278" s="57" t="str">
        <f t="shared" si="179"/>
        <v/>
      </c>
    </row>
    <row r="279" spans="2:52" x14ac:dyDescent="0.15">
      <c r="B279" s="50">
        <f t="shared" si="164"/>
        <v>17</v>
      </c>
      <c r="C279" s="50">
        <f t="shared" si="165"/>
        <v>5</v>
      </c>
      <c r="D279" s="50" t="str">
        <f t="shared" si="166"/>
        <v>1994_17_5</v>
      </c>
      <c r="E279" s="50" t="str">
        <f t="shared" si="168"/>
        <v>1_5_17</v>
      </c>
      <c r="F279" s="50">
        <f t="shared" si="169"/>
        <v>1</v>
      </c>
      <c r="G279" s="50">
        <f t="shared" si="170"/>
        <v>278</v>
      </c>
      <c r="H279" s="50">
        <f t="shared" si="171"/>
        <v>1278</v>
      </c>
      <c r="I279" s="57">
        <v>1994</v>
      </c>
      <c r="J279" s="57" t="s">
        <v>307</v>
      </c>
      <c r="K279" s="57" t="s">
        <v>312</v>
      </c>
      <c r="L279" s="57" t="str">
        <f t="shared" si="172"/>
        <v>1994_音楽</v>
      </c>
      <c r="M279" s="57" t="str">
        <f t="shared" si="173"/>
        <v>1994_音楽_声楽</v>
      </c>
      <c r="N279" s="57">
        <f t="shared" si="167"/>
        <v>1278</v>
      </c>
      <c r="P279" s="57">
        <f t="shared" si="174"/>
        <v>278</v>
      </c>
      <c r="X279" s="59">
        <v>76</v>
      </c>
      <c r="Y279" s="56" t="str">
        <f t="shared" si="177"/>
        <v/>
      </c>
      <c r="Z279" s="57" t="str">
        <f t="shared" si="178"/>
        <v/>
      </c>
      <c r="AA279" s="57" t="str">
        <f t="shared" ref="AA279:AP293" si="180">IFERROR(VLOOKUP($W$201&amp;"_"&amp;AA$201&amp;"_"&amp;$X279,$D:$K,8,0),"")</f>
        <v/>
      </c>
      <c r="AB279" s="57" t="str">
        <f t="shared" si="180"/>
        <v/>
      </c>
      <c r="AC279" s="57" t="str">
        <f t="shared" si="180"/>
        <v/>
      </c>
      <c r="AD279" s="57" t="str">
        <f t="shared" si="180"/>
        <v/>
      </c>
      <c r="AE279" s="57" t="str">
        <f t="shared" si="180"/>
        <v/>
      </c>
      <c r="AF279" s="57" t="str">
        <f t="shared" si="180"/>
        <v/>
      </c>
      <c r="AG279" s="57" t="str">
        <f t="shared" si="180"/>
        <v/>
      </c>
      <c r="AH279" s="57" t="str">
        <f t="shared" si="180"/>
        <v/>
      </c>
      <c r="AI279" s="57" t="str">
        <f t="shared" si="180"/>
        <v/>
      </c>
      <c r="AJ279" s="57" t="str">
        <f t="shared" si="180"/>
        <v/>
      </c>
      <c r="AK279" s="57" t="str">
        <f t="shared" si="180"/>
        <v/>
      </c>
      <c r="AL279" s="57" t="str">
        <f t="shared" si="180"/>
        <v/>
      </c>
      <c r="AM279" s="57" t="str">
        <f t="shared" si="180"/>
        <v/>
      </c>
      <c r="AN279" s="57" t="str">
        <f t="shared" si="180"/>
        <v/>
      </c>
      <c r="AO279" s="57" t="str">
        <f t="shared" si="180"/>
        <v/>
      </c>
      <c r="AP279" s="57" t="str">
        <f t="shared" si="180"/>
        <v/>
      </c>
      <c r="AQ279" s="57" t="str">
        <f t="shared" si="179"/>
        <v/>
      </c>
      <c r="AR279" s="57" t="str">
        <f t="shared" si="179"/>
        <v/>
      </c>
      <c r="AS279" s="57" t="str">
        <f t="shared" si="179"/>
        <v/>
      </c>
      <c r="AT279" s="57" t="str">
        <f t="shared" si="179"/>
        <v/>
      </c>
      <c r="AU279" s="57" t="str">
        <f t="shared" si="179"/>
        <v/>
      </c>
      <c r="AV279" s="57" t="str">
        <f t="shared" si="179"/>
        <v/>
      </c>
      <c r="AW279" s="57" t="str">
        <f t="shared" si="179"/>
        <v/>
      </c>
      <c r="AX279" s="57" t="str">
        <f t="shared" si="179"/>
        <v/>
      </c>
      <c r="AY279" s="57" t="str">
        <f t="shared" si="179"/>
        <v/>
      </c>
      <c r="AZ279" s="57" t="str">
        <f t="shared" si="179"/>
        <v/>
      </c>
    </row>
    <row r="280" spans="2:52" x14ac:dyDescent="0.15">
      <c r="B280" s="50">
        <f t="shared" si="164"/>
        <v>17</v>
      </c>
      <c r="C280" s="50">
        <f t="shared" si="165"/>
        <v>6</v>
      </c>
      <c r="D280" s="50" t="str">
        <f t="shared" si="166"/>
        <v>1994_17_6</v>
      </c>
      <c r="E280" s="50" t="str">
        <f t="shared" si="168"/>
        <v>1_6_17</v>
      </c>
      <c r="F280" s="50">
        <f t="shared" si="169"/>
        <v>1</v>
      </c>
      <c r="G280" s="50">
        <f t="shared" si="170"/>
        <v>279</v>
      </c>
      <c r="H280" s="50">
        <f t="shared" si="171"/>
        <v>1279</v>
      </c>
      <c r="I280" s="57">
        <v>1994</v>
      </c>
      <c r="J280" s="57" t="s">
        <v>307</v>
      </c>
      <c r="K280" s="57" t="s">
        <v>313</v>
      </c>
      <c r="L280" s="57" t="str">
        <f t="shared" si="172"/>
        <v>1994_音楽</v>
      </c>
      <c r="M280" s="57" t="str">
        <f t="shared" si="173"/>
        <v>1994_音楽_器楽</v>
      </c>
      <c r="N280" s="57">
        <f t="shared" si="167"/>
        <v>1279</v>
      </c>
      <c r="P280" s="57">
        <f t="shared" si="174"/>
        <v>279</v>
      </c>
      <c r="X280" s="59">
        <v>77</v>
      </c>
      <c r="Y280" s="56" t="str">
        <f t="shared" si="177"/>
        <v/>
      </c>
      <c r="Z280" s="57" t="str">
        <f t="shared" si="178"/>
        <v/>
      </c>
      <c r="AA280" s="57" t="str">
        <f t="shared" si="180"/>
        <v/>
      </c>
      <c r="AB280" s="57" t="str">
        <f t="shared" si="180"/>
        <v/>
      </c>
      <c r="AC280" s="57" t="str">
        <f t="shared" si="180"/>
        <v/>
      </c>
      <c r="AD280" s="57" t="str">
        <f t="shared" si="180"/>
        <v/>
      </c>
      <c r="AE280" s="57" t="str">
        <f t="shared" si="180"/>
        <v/>
      </c>
      <c r="AF280" s="57" t="str">
        <f t="shared" si="180"/>
        <v/>
      </c>
      <c r="AG280" s="57" t="str">
        <f t="shared" si="180"/>
        <v/>
      </c>
      <c r="AH280" s="57" t="str">
        <f t="shared" si="180"/>
        <v/>
      </c>
      <c r="AI280" s="57" t="str">
        <f t="shared" si="180"/>
        <v/>
      </c>
      <c r="AJ280" s="57" t="str">
        <f t="shared" si="180"/>
        <v/>
      </c>
      <c r="AK280" s="57" t="str">
        <f t="shared" si="180"/>
        <v/>
      </c>
      <c r="AL280" s="57" t="str">
        <f t="shared" si="180"/>
        <v/>
      </c>
      <c r="AM280" s="57" t="str">
        <f t="shared" si="180"/>
        <v/>
      </c>
      <c r="AN280" s="57" t="str">
        <f t="shared" si="180"/>
        <v/>
      </c>
      <c r="AO280" s="57" t="str">
        <f t="shared" si="180"/>
        <v/>
      </c>
      <c r="AP280" s="57" t="str">
        <f t="shared" si="180"/>
        <v/>
      </c>
      <c r="AQ280" s="57" t="str">
        <f t="shared" si="179"/>
        <v/>
      </c>
      <c r="AR280" s="57" t="str">
        <f t="shared" si="179"/>
        <v/>
      </c>
      <c r="AS280" s="57" t="str">
        <f t="shared" si="179"/>
        <v/>
      </c>
      <c r="AT280" s="57" t="str">
        <f t="shared" si="179"/>
        <v/>
      </c>
      <c r="AU280" s="57" t="str">
        <f t="shared" si="179"/>
        <v/>
      </c>
      <c r="AV280" s="57" t="str">
        <f t="shared" si="179"/>
        <v/>
      </c>
      <c r="AW280" s="57" t="str">
        <f t="shared" si="179"/>
        <v/>
      </c>
      <c r="AX280" s="57" t="str">
        <f t="shared" si="179"/>
        <v/>
      </c>
      <c r="AY280" s="57" t="str">
        <f t="shared" si="179"/>
        <v/>
      </c>
      <c r="AZ280" s="57" t="str">
        <f t="shared" si="179"/>
        <v/>
      </c>
    </row>
    <row r="281" spans="2:52" x14ac:dyDescent="0.15">
      <c r="B281" s="50">
        <f t="shared" si="164"/>
        <v>17</v>
      </c>
      <c r="C281" s="50">
        <f t="shared" si="165"/>
        <v>7</v>
      </c>
      <c r="D281" s="50" t="str">
        <f t="shared" si="166"/>
        <v>1994_17_7</v>
      </c>
      <c r="E281" s="50" t="str">
        <f t="shared" si="168"/>
        <v>1_7_17</v>
      </c>
      <c r="F281" s="50">
        <f t="shared" si="169"/>
        <v>1</v>
      </c>
      <c r="G281" s="50">
        <f t="shared" si="170"/>
        <v>280</v>
      </c>
      <c r="H281" s="50">
        <f t="shared" si="171"/>
        <v>1280</v>
      </c>
      <c r="I281" s="57">
        <v>1994</v>
      </c>
      <c r="J281" s="57" t="s">
        <v>307</v>
      </c>
      <c r="K281" s="57" t="s">
        <v>314</v>
      </c>
      <c r="L281" s="57" t="str">
        <f t="shared" si="172"/>
        <v>1994_音楽</v>
      </c>
      <c r="M281" s="57" t="str">
        <f t="shared" si="173"/>
        <v>1994_音楽_作曲</v>
      </c>
      <c r="N281" s="57">
        <f t="shared" si="167"/>
        <v>1280</v>
      </c>
      <c r="P281" s="57">
        <f t="shared" si="174"/>
        <v>280</v>
      </c>
      <c r="X281" s="59">
        <v>78</v>
      </c>
      <c r="Y281" s="56" t="str">
        <f t="shared" si="177"/>
        <v/>
      </c>
      <c r="Z281" s="57" t="str">
        <f t="shared" si="178"/>
        <v/>
      </c>
      <c r="AA281" s="57" t="str">
        <f t="shared" si="180"/>
        <v/>
      </c>
      <c r="AB281" s="57" t="str">
        <f t="shared" si="180"/>
        <v/>
      </c>
      <c r="AC281" s="57" t="str">
        <f t="shared" si="180"/>
        <v/>
      </c>
      <c r="AD281" s="57" t="str">
        <f t="shared" si="180"/>
        <v/>
      </c>
      <c r="AE281" s="57" t="str">
        <f t="shared" si="180"/>
        <v/>
      </c>
      <c r="AF281" s="57" t="str">
        <f t="shared" si="180"/>
        <v/>
      </c>
      <c r="AG281" s="57" t="str">
        <f t="shared" si="180"/>
        <v/>
      </c>
      <c r="AH281" s="57" t="str">
        <f t="shared" si="180"/>
        <v/>
      </c>
      <c r="AI281" s="57" t="str">
        <f t="shared" si="180"/>
        <v/>
      </c>
      <c r="AJ281" s="57" t="str">
        <f t="shared" si="180"/>
        <v/>
      </c>
      <c r="AK281" s="57" t="str">
        <f t="shared" si="180"/>
        <v/>
      </c>
      <c r="AL281" s="57" t="str">
        <f t="shared" si="180"/>
        <v/>
      </c>
      <c r="AM281" s="57" t="str">
        <f t="shared" si="180"/>
        <v/>
      </c>
      <c r="AN281" s="57" t="str">
        <f t="shared" si="180"/>
        <v/>
      </c>
      <c r="AO281" s="57" t="str">
        <f t="shared" si="180"/>
        <v/>
      </c>
      <c r="AP281" s="57" t="str">
        <f t="shared" si="180"/>
        <v/>
      </c>
      <c r="AQ281" s="57" t="str">
        <f t="shared" si="179"/>
        <v/>
      </c>
      <c r="AR281" s="57" t="str">
        <f t="shared" si="179"/>
        <v/>
      </c>
      <c r="AS281" s="57" t="str">
        <f t="shared" si="179"/>
        <v/>
      </c>
      <c r="AT281" s="57" t="str">
        <f t="shared" si="179"/>
        <v/>
      </c>
      <c r="AU281" s="57" t="str">
        <f t="shared" si="179"/>
        <v/>
      </c>
      <c r="AV281" s="57" t="str">
        <f t="shared" si="179"/>
        <v/>
      </c>
      <c r="AW281" s="57" t="str">
        <f t="shared" si="179"/>
        <v/>
      </c>
      <c r="AX281" s="57" t="str">
        <f t="shared" si="179"/>
        <v/>
      </c>
      <c r="AY281" s="57" t="str">
        <f t="shared" si="179"/>
        <v/>
      </c>
      <c r="AZ281" s="57" t="str">
        <f t="shared" si="179"/>
        <v/>
      </c>
    </row>
    <row r="282" spans="2:52" x14ac:dyDescent="0.15">
      <c r="B282" s="50">
        <f t="shared" si="164"/>
        <v>17</v>
      </c>
      <c r="C282" s="50">
        <f t="shared" si="165"/>
        <v>8</v>
      </c>
      <c r="D282" s="50" t="str">
        <f t="shared" si="166"/>
        <v>1994_17_8</v>
      </c>
      <c r="E282" s="50" t="str">
        <f t="shared" si="168"/>
        <v>1_8_17</v>
      </c>
      <c r="F282" s="50">
        <f t="shared" si="169"/>
        <v>1</v>
      </c>
      <c r="G282" s="50">
        <f t="shared" si="170"/>
        <v>281</v>
      </c>
      <c r="H282" s="50">
        <f t="shared" si="171"/>
        <v>1281</v>
      </c>
      <c r="I282" s="57">
        <v>1994</v>
      </c>
      <c r="J282" s="57" t="s">
        <v>307</v>
      </c>
      <c r="K282" s="57" t="s">
        <v>426</v>
      </c>
      <c r="L282" s="57" t="str">
        <f t="shared" si="172"/>
        <v>1994_音楽</v>
      </c>
      <c r="M282" s="57" t="str">
        <f t="shared" si="173"/>
        <v>1994_音楽_その他の科目</v>
      </c>
      <c r="N282" s="57">
        <f t="shared" si="167"/>
        <v>1281</v>
      </c>
      <c r="P282" s="57">
        <f t="shared" si="174"/>
        <v>281</v>
      </c>
      <c r="X282" s="59">
        <v>79</v>
      </c>
      <c r="Y282" s="56" t="str">
        <f t="shared" si="177"/>
        <v/>
      </c>
      <c r="Z282" s="57" t="str">
        <f t="shared" si="178"/>
        <v/>
      </c>
      <c r="AA282" s="57" t="str">
        <f t="shared" si="180"/>
        <v/>
      </c>
      <c r="AB282" s="57" t="str">
        <f t="shared" si="180"/>
        <v/>
      </c>
      <c r="AC282" s="57" t="str">
        <f t="shared" si="180"/>
        <v/>
      </c>
      <c r="AD282" s="57" t="str">
        <f t="shared" si="180"/>
        <v/>
      </c>
      <c r="AE282" s="57" t="str">
        <f t="shared" si="180"/>
        <v/>
      </c>
      <c r="AF282" s="57" t="str">
        <f t="shared" si="180"/>
        <v/>
      </c>
      <c r="AG282" s="57" t="str">
        <f t="shared" si="180"/>
        <v/>
      </c>
      <c r="AH282" s="57" t="str">
        <f t="shared" si="180"/>
        <v/>
      </c>
      <c r="AI282" s="57" t="str">
        <f t="shared" si="180"/>
        <v/>
      </c>
      <c r="AJ282" s="57" t="str">
        <f t="shared" si="180"/>
        <v/>
      </c>
      <c r="AK282" s="57" t="str">
        <f t="shared" si="180"/>
        <v/>
      </c>
      <c r="AL282" s="57" t="str">
        <f t="shared" si="180"/>
        <v/>
      </c>
      <c r="AM282" s="57" t="str">
        <f t="shared" si="180"/>
        <v/>
      </c>
      <c r="AN282" s="57" t="str">
        <f t="shared" si="180"/>
        <v/>
      </c>
      <c r="AO282" s="57" t="str">
        <f t="shared" si="180"/>
        <v/>
      </c>
      <c r="AP282" s="57" t="str">
        <f t="shared" si="180"/>
        <v/>
      </c>
      <c r="AQ282" s="57" t="str">
        <f t="shared" si="179"/>
        <v/>
      </c>
      <c r="AR282" s="57" t="str">
        <f t="shared" si="179"/>
        <v/>
      </c>
      <c r="AS282" s="57" t="str">
        <f t="shared" si="179"/>
        <v/>
      </c>
      <c r="AT282" s="57" t="str">
        <f t="shared" si="179"/>
        <v/>
      </c>
      <c r="AU282" s="57" t="str">
        <f t="shared" si="179"/>
        <v/>
      </c>
      <c r="AV282" s="57" t="str">
        <f t="shared" si="179"/>
        <v/>
      </c>
      <c r="AW282" s="57" t="str">
        <f t="shared" si="179"/>
        <v/>
      </c>
      <c r="AX282" s="57" t="str">
        <f t="shared" si="179"/>
        <v/>
      </c>
      <c r="AY282" s="57" t="str">
        <f t="shared" si="179"/>
        <v/>
      </c>
      <c r="AZ282" s="57" t="str">
        <f t="shared" si="179"/>
        <v/>
      </c>
    </row>
    <row r="283" spans="2:52" x14ac:dyDescent="0.15">
      <c r="B283" s="50">
        <f t="shared" si="164"/>
        <v>18</v>
      </c>
      <c r="C283" s="50">
        <f t="shared" si="165"/>
        <v>1</v>
      </c>
      <c r="D283" s="50" t="str">
        <f t="shared" si="166"/>
        <v>1994_18_1</v>
      </c>
      <c r="E283" s="50" t="str">
        <f t="shared" si="168"/>
        <v>1_1_18</v>
      </c>
      <c r="F283" s="50">
        <f t="shared" si="169"/>
        <v>1</v>
      </c>
      <c r="G283" s="50">
        <f t="shared" si="170"/>
        <v>282</v>
      </c>
      <c r="H283" s="50">
        <f t="shared" si="171"/>
        <v>1282</v>
      </c>
      <c r="I283" s="57">
        <v>1994</v>
      </c>
      <c r="J283" s="57" t="s">
        <v>316</v>
      </c>
      <c r="K283" s="57" t="s">
        <v>317</v>
      </c>
      <c r="L283" s="57" t="str">
        <f t="shared" si="172"/>
        <v>1994_美術</v>
      </c>
      <c r="M283" s="57" t="str">
        <f t="shared" si="173"/>
        <v>1994_美術_美術概論</v>
      </c>
      <c r="N283" s="57">
        <f t="shared" si="167"/>
        <v>1282</v>
      </c>
      <c r="P283" s="57">
        <f t="shared" si="174"/>
        <v>282</v>
      </c>
      <c r="X283" s="59">
        <v>80</v>
      </c>
      <c r="Y283" s="56" t="str">
        <f t="shared" si="177"/>
        <v/>
      </c>
      <c r="Z283" s="57" t="str">
        <f t="shared" si="178"/>
        <v/>
      </c>
      <c r="AA283" s="57" t="str">
        <f t="shared" si="180"/>
        <v/>
      </c>
      <c r="AB283" s="57" t="str">
        <f t="shared" si="180"/>
        <v/>
      </c>
      <c r="AC283" s="57" t="str">
        <f t="shared" si="180"/>
        <v/>
      </c>
      <c r="AD283" s="57" t="str">
        <f t="shared" si="180"/>
        <v/>
      </c>
      <c r="AE283" s="57" t="str">
        <f t="shared" si="180"/>
        <v/>
      </c>
      <c r="AF283" s="57" t="str">
        <f t="shared" si="180"/>
        <v/>
      </c>
      <c r="AG283" s="57" t="str">
        <f t="shared" si="180"/>
        <v/>
      </c>
      <c r="AH283" s="57" t="str">
        <f t="shared" si="180"/>
        <v/>
      </c>
      <c r="AI283" s="57" t="str">
        <f t="shared" si="180"/>
        <v/>
      </c>
      <c r="AJ283" s="57" t="str">
        <f t="shared" si="180"/>
        <v/>
      </c>
      <c r="AK283" s="57" t="str">
        <f t="shared" si="180"/>
        <v/>
      </c>
      <c r="AL283" s="57" t="str">
        <f t="shared" si="180"/>
        <v/>
      </c>
      <c r="AM283" s="57" t="str">
        <f t="shared" si="180"/>
        <v/>
      </c>
      <c r="AN283" s="57" t="str">
        <f t="shared" si="180"/>
        <v/>
      </c>
      <c r="AO283" s="57" t="str">
        <f t="shared" si="180"/>
        <v/>
      </c>
      <c r="AP283" s="57" t="str">
        <f t="shared" si="180"/>
        <v/>
      </c>
      <c r="AQ283" s="57" t="str">
        <f t="shared" si="179"/>
        <v/>
      </c>
      <c r="AR283" s="57" t="str">
        <f t="shared" si="179"/>
        <v/>
      </c>
      <c r="AS283" s="57" t="str">
        <f t="shared" si="179"/>
        <v/>
      </c>
      <c r="AT283" s="57" t="str">
        <f t="shared" si="179"/>
        <v/>
      </c>
      <c r="AU283" s="57" t="str">
        <f t="shared" si="179"/>
        <v/>
      </c>
      <c r="AV283" s="57" t="str">
        <f t="shared" si="179"/>
        <v/>
      </c>
      <c r="AW283" s="57" t="str">
        <f t="shared" si="179"/>
        <v/>
      </c>
      <c r="AX283" s="57" t="str">
        <f t="shared" si="179"/>
        <v/>
      </c>
      <c r="AY283" s="57" t="str">
        <f t="shared" si="179"/>
        <v/>
      </c>
      <c r="AZ283" s="57" t="str">
        <f t="shared" si="179"/>
        <v/>
      </c>
    </row>
    <row r="284" spans="2:52" x14ac:dyDescent="0.15">
      <c r="B284" s="50">
        <f t="shared" si="164"/>
        <v>18</v>
      </c>
      <c r="C284" s="50">
        <f t="shared" si="165"/>
        <v>2</v>
      </c>
      <c r="D284" s="50" t="str">
        <f t="shared" si="166"/>
        <v>1994_18_2</v>
      </c>
      <c r="E284" s="50" t="str">
        <f t="shared" si="168"/>
        <v>1_2_18</v>
      </c>
      <c r="F284" s="50">
        <f t="shared" si="169"/>
        <v>1</v>
      </c>
      <c r="G284" s="50">
        <f t="shared" si="170"/>
        <v>283</v>
      </c>
      <c r="H284" s="50">
        <f t="shared" si="171"/>
        <v>1283</v>
      </c>
      <c r="I284" s="57">
        <v>1994</v>
      </c>
      <c r="J284" s="57" t="s">
        <v>316</v>
      </c>
      <c r="K284" s="57" t="s">
        <v>318</v>
      </c>
      <c r="L284" s="57" t="str">
        <f t="shared" si="172"/>
        <v>1994_美術</v>
      </c>
      <c r="M284" s="57" t="str">
        <f t="shared" si="173"/>
        <v>1994_美術_美術史</v>
      </c>
      <c r="N284" s="57">
        <f t="shared" si="167"/>
        <v>1283</v>
      </c>
      <c r="P284" s="57">
        <f t="shared" si="174"/>
        <v>283</v>
      </c>
      <c r="X284" s="59">
        <v>81</v>
      </c>
      <c r="Y284" s="56" t="str">
        <f t="shared" si="177"/>
        <v/>
      </c>
      <c r="Z284" s="57" t="str">
        <f t="shared" si="178"/>
        <v/>
      </c>
      <c r="AA284" s="57" t="str">
        <f t="shared" si="180"/>
        <v/>
      </c>
      <c r="AB284" s="57" t="str">
        <f t="shared" si="180"/>
        <v/>
      </c>
      <c r="AC284" s="57" t="str">
        <f t="shared" si="180"/>
        <v/>
      </c>
      <c r="AD284" s="57" t="str">
        <f t="shared" si="180"/>
        <v/>
      </c>
      <c r="AE284" s="57" t="str">
        <f t="shared" si="180"/>
        <v/>
      </c>
      <c r="AF284" s="57" t="str">
        <f t="shared" si="180"/>
        <v/>
      </c>
      <c r="AG284" s="57" t="str">
        <f t="shared" si="180"/>
        <v/>
      </c>
      <c r="AH284" s="57" t="str">
        <f t="shared" si="180"/>
        <v/>
      </c>
      <c r="AI284" s="57" t="str">
        <f t="shared" si="180"/>
        <v/>
      </c>
      <c r="AJ284" s="57" t="str">
        <f t="shared" si="180"/>
        <v/>
      </c>
      <c r="AK284" s="57" t="str">
        <f t="shared" si="180"/>
        <v/>
      </c>
      <c r="AL284" s="57" t="str">
        <f t="shared" si="180"/>
        <v/>
      </c>
      <c r="AM284" s="57" t="str">
        <f t="shared" si="180"/>
        <v/>
      </c>
      <c r="AN284" s="57" t="str">
        <f t="shared" si="180"/>
        <v/>
      </c>
      <c r="AO284" s="57" t="str">
        <f t="shared" si="180"/>
        <v/>
      </c>
      <c r="AP284" s="57" t="str">
        <f t="shared" si="180"/>
        <v/>
      </c>
      <c r="AQ284" s="57" t="str">
        <f t="shared" si="179"/>
        <v/>
      </c>
      <c r="AR284" s="57" t="str">
        <f t="shared" si="179"/>
        <v/>
      </c>
      <c r="AS284" s="57" t="str">
        <f t="shared" si="179"/>
        <v/>
      </c>
      <c r="AT284" s="57" t="str">
        <f t="shared" si="179"/>
        <v/>
      </c>
      <c r="AU284" s="57" t="str">
        <f t="shared" si="179"/>
        <v/>
      </c>
      <c r="AV284" s="57" t="str">
        <f t="shared" si="179"/>
        <v/>
      </c>
      <c r="AW284" s="57" t="str">
        <f t="shared" si="179"/>
        <v/>
      </c>
      <c r="AX284" s="57" t="str">
        <f t="shared" si="179"/>
        <v/>
      </c>
      <c r="AY284" s="57" t="str">
        <f t="shared" si="179"/>
        <v/>
      </c>
      <c r="AZ284" s="57" t="str">
        <f t="shared" si="179"/>
        <v/>
      </c>
    </row>
    <row r="285" spans="2:52" x14ac:dyDescent="0.15">
      <c r="B285" s="50">
        <f t="shared" si="164"/>
        <v>18</v>
      </c>
      <c r="C285" s="50">
        <f t="shared" si="165"/>
        <v>3</v>
      </c>
      <c r="D285" s="50" t="str">
        <f t="shared" si="166"/>
        <v>1994_18_3</v>
      </c>
      <c r="E285" s="50" t="str">
        <f t="shared" si="168"/>
        <v>1_3_18</v>
      </c>
      <c r="F285" s="50">
        <f t="shared" si="169"/>
        <v>1</v>
      </c>
      <c r="G285" s="50">
        <f t="shared" si="170"/>
        <v>284</v>
      </c>
      <c r="H285" s="50">
        <f t="shared" si="171"/>
        <v>1284</v>
      </c>
      <c r="I285" s="57">
        <v>1994</v>
      </c>
      <c r="J285" s="57" t="s">
        <v>316</v>
      </c>
      <c r="K285" s="57" t="s">
        <v>319</v>
      </c>
      <c r="L285" s="57" t="str">
        <f t="shared" si="172"/>
        <v>1994_美術</v>
      </c>
      <c r="M285" s="57" t="str">
        <f t="shared" si="173"/>
        <v>1994_美術_素描</v>
      </c>
      <c r="N285" s="57">
        <f t="shared" si="167"/>
        <v>1284</v>
      </c>
      <c r="P285" s="57">
        <f t="shared" si="174"/>
        <v>284</v>
      </c>
      <c r="X285" s="59">
        <v>82</v>
      </c>
      <c r="Y285" s="56" t="str">
        <f t="shared" si="177"/>
        <v/>
      </c>
      <c r="Z285" s="57" t="str">
        <f t="shared" si="178"/>
        <v/>
      </c>
      <c r="AA285" s="57" t="str">
        <f t="shared" si="180"/>
        <v/>
      </c>
      <c r="AB285" s="57" t="str">
        <f t="shared" si="180"/>
        <v/>
      </c>
      <c r="AC285" s="57" t="str">
        <f t="shared" si="180"/>
        <v/>
      </c>
      <c r="AD285" s="57" t="str">
        <f t="shared" si="180"/>
        <v/>
      </c>
      <c r="AE285" s="57" t="str">
        <f t="shared" si="180"/>
        <v/>
      </c>
      <c r="AF285" s="57" t="str">
        <f t="shared" si="180"/>
        <v/>
      </c>
      <c r="AG285" s="57" t="str">
        <f t="shared" si="180"/>
        <v/>
      </c>
      <c r="AH285" s="57" t="str">
        <f t="shared" si="180"/>
        <v/>
      </c>
      <c r="AI285" s="57" t="str">
        <f t="shared" si="180"/>
        <v/>
      </c>
      <c r="AJ285" s="57" t="str">
        <f t="shared" si="180"/>
        <v/>
      </c>
      <c r="AK285" s="57" t="str">
        <f t="shared" si="180"/>
        <v/>
      </c>
      <c r="AL285" s="57" t="str">
        <f t="shared" si="180"/>
        <v/>
      </c>
      <c r="AM285" s="57" t="str">
        <f t="shared" si="180"/>
        <v/>
      </c>
      <c r="AN285" s="57" t="str">
        <f t="shared" si="180"/>
        <v/>
      </c>
      <c r="AO285" s="57" t="str">
        <f t="shared" si="180"/>
        <v/>
      </c>
      <c r="AP285" s="57" t="str">
        <f t="shared" si="180"/>
        <v/>
      </c>
      <c r="AQ285" s="57" t="str">
        <f t="shared" si="179"/>
        <v/>
      </c>
      <c r="AR285" s="57" t="str">
        <f t="shared" si="179"/>
        <v/>
      </c>
      <c r="AS285" s="57" t="str">
        <f t="shared" si="179"/>
        <v/>
      </c>
      <c r="AT285" s="57" t="str">
        <f t="shared" si="179"/>
        <v/>
      </c>
      <c r="AU285" s="57" t="str">
        <f t="shared" si="179"/>
        <v/>
      </c>
      <c r="AV285" s="57" t="str">
        <f t="shared" si="179"/>
        <v/>
      </c>
      <c r="AW285" s="57" t="str">
        <f t="shared" si="179"/>
        <v/>
      </c>
      <c r="AX285" s="57" t="str">
        <f t="shared" si="179"/>
        <v/>
      </c>
      <c r="AY285" s="57" t="str">
        <f t="shared" si="179"/>
        <v/>
      </c>
      <c r="AZ285" s="57" t="str">
        <f t="shared" si="179"/>
        <v/>
      </c>
    </row>
    <row r="286" spans="2:52" x14ac:dyDescent="0.15">
      <c r="B286" s="50">
        <f t="shared" si="164"/>
        <v>18</v>
      </c>
      <c r="C286" s="50">
        <f t="shared" si="165"/>
        <v>4</v>
      </c>
      <c r="D286" s="50" t="str">
        <f t="shared" si="166"/>
        <v>1994_18_4</v>
      </c>
      <c r="E286" s="50" t="str">
        <f t="shared" si="168"/>
        <v>1_4_18</v>
      </c>
      <c r="F286" s="50">
        <f t="shared" si="169"/>
        <v>1</v>
      </c>
      <c r="G286" s="50">
        <f t="shared" si="170"/>
        <v>285</v>
      </c>
      <c r="H286" s="50">
        <f t="shared" si="171"/>
        <v>1285</v>
      </c>
      <c r="I286" s="57">
        <v>1994</v>
      </c>
      <c r="J286" s="57" t="s">
        <v>316</v>
      </c>
      <c r="K286" s="57" t="s">
        <v>320</v>
      </c>
      <c r="L286" s="57" t="str">
        <f t="shared" si="172"/>
        <v>1994_美術</v>
      </c>
      <c r="M286" s="57" t="str">
        <f t="shared" si="173"/>
        <v>1994_美術_構成</v>
      </c>
      <c r="N286" s="57">
        <f t="shared" si="167"/>
        <v>1285</v>
      </c>
      <c r="P286" s="57">
        <f t="shared" si="174"/>
        <v>285</v>
      </c>
      <c r="X286" s="59">
        <v>83</v>
      </c>
      <c r="Y286" s="56" t="str">
        <f t="shared" si="177"/>
        <v/>
      </c>
      <c r="Z286" s="57" t="str">
        <f t="shared" si="178"/>
        <v/>
      </c>
      <c r="AA286" s="57" t="str">
        <f t="shared" si="180"/>
        <v/>
      </c>
      <c r="AB286" s="57" t="str">
        <f t="shared" si="180"/>
        <v/>
      </c>
      <c r="AC286" s="57" t="str">
        <f t="shared" si="180"/>
        <v/>
      </c>
      <c r="AD286" s="57" t="str">
        <f t="shared" si="180"/>
        <v/>
      </c>
      <c r="AE286" s="57" t="str">
        <f t="shared" si="180"/>
        <v/>
      </c>
      <c r="AF286" s="57" t="str">
        <f t="shared" si="180"/>
        <v/>
      </c>
      <c r="AG286" s="57" t="str">
        <f t="shared" si="180"/>
        <v/>
      </c>
      <c r="AH286" s="57" t="str">
        <f t="shared" si="180"/>
        <v/>
      </c>
      <c r="AI286" s="57" t="str">
        <f t="shared" si="180"/>
        <v/>
      </c>
      <c r="AJ286" s="57" t="str">
        <f t="shared" si="180"/>
        <v/>
      </c>
      <c r="AK286" s="57" t="str">
        <f t="shared" si="180"/>
        <v/>
      </c>
      <c r="AL286" s="57" t="str">
        <f t="shared" si="180"/>
        <v/>
      </c>
      <c r="AM286" s="57" t="str">
        <f t="shared" si="180"/>
        <v/>
      </c>
      <c r="AN286" s="57" t="str">
        <f t="shared" si="180"/>
        <v/>
      </c>
      <c r="AO286" s="57" t="str">
        <f t="shared" si="180"/>
        <v/>
      </c>
      <c r="AP286" s="57" t="str">
        <f t="shared" si="180"/>
        <v/>
      </c>
      <c r="AQ286" s="57" t="str">
        <f t="shared" si="179"/>
        <v/>
      </c>
      <c r="AR286" s="57" t="str">
        <f t="shared" si="179"/>
        <v/>
      </c>
      <c r="AS286" s="57" t="str">
        <f t="shared" si="179"/>
        <v/>
      </c>
      <c r="AT286" s="57" t="str">
        <f t="shared" si="179"/>
        <v/>
      </c>
      <c r="AU286" s="57" t="str">
        <f t="shared" si="179"/>
        <v/>
      </c>
      <c r="AV286" s="57" t="str">
        <f t="shared" si="179"/>
        <v/>
      </c>
      <c r="AW286" s="57" t="str">
        <f t="shared" si="179"/>
        <v/>
      </c>
      <c r="AX286" s="57" t="str">
        <f t="shared" si="179"/>
        <v/>
      </c>
      <c r="AY286" s="57" t="str">
        <f t="shared" si="179"/>
        <v/>
      </c>
      <c r="AZ286" s="57" t="str">
        <f t="shared" si="179"/>
        <v/>
      </c>
    </row>
    <row r="287" spans="2:52" x14ac:dyDescent="0.15">
      <c r="B287" s="50">
        <f t="shared" si="164"/>
        <v>18</v>
      </c>
      <c r="C287" s="50">
        <f t="shared" si="165"/>
        <v>5</v>
      </c>
      <c r="D287" s="50" t="str">
        <f t="shared" si="166"/>
        <v>1994_18_5</v>
      </c>
      <c r="E287" s="50" t="str">
        <f t="shared" si="168"/>
        <v>1_5_18</v>
      </c>
      <c r="F287" s="50">
        <f t="shared" si="169"/>
        <v>1</v>
      </c>
      <c r="G287" s="50">
        <f t="shared" si="170"/>
        <v>286</v>
      </c>
      <c r="H287" s="50">
        <f t="shared" si="171"/>
        <v>1286</v>
      </c>
      <c r="I287" s="57">
        <v>1994</v>
      </c>
      <c r="J287" s="57" t="s">
        <v>316</v>
      </c>
      <c r="K287" s="57" t="s">
        <v>321</v>
      </c>
      <c r="L287" s="57" t="str">
        <f t="shared" si="172"/>
        <v>1994_美術</v>
      </c>
      <c r="M287" s="57" t="str">
        <f t="shared" si="173"/>
        <v>1994_美術_絵画</v>
      </c>
      <c r="N287" s="57">
        <f t="shared" si="167"/>
        <v>1286</v>
      </c>
      <c r="P287" s="57">
        <f t="shared" si="174"/>
        <v>286</v>
      </c>
      <c r="X287" s="59">
        <v>84</v>
      </c>
      <c r="Y287" s="56" t="str">
        <f t="shared" si="177"/>
        <v/>
      </c>
      <c r="Z287" s="57" t="str">
        <f t="shared" si="178"/>
        <v/>
      </c>
      <c r="AA287" s="57" t="str">
        <f t="shared" si="180"/>
        <v/>
      </c>
      <c r="AB287" s="57" t="str">
        <f t="shared" si="180"/>
        <v/>
      </c>
      <c r="AC287" s="57" t="str">
        <f t="shared" si="180"/>
        <v/>
      </c>
      <c r="AD287" s="57" t="str">
        <f t="shared" si="180"/>
        <v/>
      </c>
      <c r="AE287" s="57" t="str">
        <f t="shared" si="180"/>
        <v/>
      </c>
      <c r="AF287" s="57" t="str">
        <f t="shared" si="180"/>
        <v/>
      </c>
      <c r="AG287" s="57" t="str">
        <f t="shared" si="180"/>
        <v/>
      </c>
      <c r="AH287" s="57" t="str">
        <f t="shared" si="180"/>
        <v/>
      </c>
      <c r="AI287" s="57" t="str">
        <f t="shared" si="180"/>
        <v/>
      </c>
      <c r="AJ287" s="57" t="str">
        <f t="shared" si="180"/>
        <v/>
      </c>
      <c r="AK287" s="57" t="str">
        <f t="shared" si="180"/>
        <v/>
      </c>
      <c r="AL287" s="57" t="str">
        <f t="shared" si="180"/>
        <v/>
      </c>
      <c r="AM287" s="57" t="str">
        <f t="shared" si="180"/>
        <v/>
      </c>
      <c r="AN287" s="57" t="str">
        <f t="shared" si="180"/>
        <v/>
      </c>
      <c r="AO287" s="57" t="str">
        <f t="shared" si="180"/>
        <v/>
      </c>
      <c r="AP287" s="57" t="str">
        <f t="shared" si="180"/>
        <v/>
      </c>
      <c r="AQ287" s="57" t="str">
        <f t="shared" si="179"/>
        <v/>
      </c>
      <c r="AR287" s="57" t="str">
        <f t="shared" si="179"/>
        <v/>
      </c>
      <c r="AS287" s="57" t="str">
        <f t="shared" si="179"/>
        <v/>
      </c>
      <c r="AT287" s="57" t="str">
        <f t="shared" si="179"/>
        <v/>
      </c>
      <c r="AU287" s="57" t="str">
        <f t="shared" si="179"/>
        <v/>
      </c>
      <c r="AV287" s="57" t="str">
        <f t="shared" si="179"/>
        <v/>
      </c>
      <c r="AW287" s="57" t="str">
        <f t="shared" si="179"/>
        <v/>
      </c>
      <c r="AX287" s="57" t="str">
        <f t="shared" si="179"/>
        <v/>
      </c>
      <c r="AY287" s="57" t="str">
        <f t="shared" si="179"/>
        <v/>
      </c>
      <c r="AZ287" s="57" t="str">
        <f t="shared" si="179"/>
        <v/>
      </c>
    </row>
    <row r="288" spans="2:52" x14ac:dyDescent="0.15">
      <c r="B288" s="50">
        <f t="shared" si="164"/>
        <v>18</v>
      </c>
      <c r="C288" s="50">
        <f t="shared" si="165"/>
        <v>6</v>
      </c>
      <c r="D288" s="50" t="str">
        <f t="shared" si="166"/>
        <v>1994_18_6</v>
      </c>
      <c r="E288" s="50" t="str">
        <f t="shared" si="168"/>
        <v>1_6_18</v>
      </c>
      <c r="F288" s="50">
        <f t="shared" si="169"/>
        <v>1</v>
      </c>
      <c r="G288" s="50">
        <f t="shared" si="170"/>
        <v>287</v>
      </c>
      <c r="H288" s="50">
        <f t="shared" si="171"/>
        <v>1287</v>
      </c>
      <c r="I288" s="57">
        <v>1994</v>
      </c>
      <c r="J288" s="57" t="s">
        <v>316</v>
      </c>
      <c r="K288" s="57" t="s">
        <v>322</v>
      </c>
      <c r="L288" s="57" t="str">
        <f t="shared" si="172"/>
        <v>1994_美術</v>
      </c>
      <c r="M288" s="57" t="str">
        <f t="shared" si="173"/>
        <v>1994_美術_版画</v>
      </c>
      <c r="N288" s="57">
        <f t="shared" si="167"/>
        <v>1287</v>
      </c>
      <c r="P288" s="57">
        <f t="shared" si="174"/>
        <v>287</v>
      </c>
      <c r="X288" s="59">
        <v>85</v>
      </c>
      <c r="Y288" s="56" t="str">
        <f t="shared" si="177"/>
        <v/>
      </c>
      <c r="Z288" s="57" t="str">
        <f t="shared" si="178"/>
        <v/>
      </c>
      <c r="AA288" s="57" t="str">
        <f t="shared" si="180"/>
        <v/>
      </c>
      <c r="AB288" s="57" t="str">
        <f t="shared" si="180"/>
        <v/>
      </c>
      <c r="AC288" s="57" t="str">
        <f t="shared" si="180"/>
        <v/>
      </c>
      <c r="AD288" s="57" t="str">
        <f t="shared" si="180"/>
        <v/>
      </c>
      <c r="AE288" s="57" t="str">
        <f t="shared" si="180"/>
        <v/>
      </c>
      <c r="AF288" s="57" t="str">
        <f t="shared" si="180"/>
        <v/>
      </c>
      <c r="AG288" s="57" t="str">
        <f t="shared" si="180"/>
        <v/>
      </c>
      <c r="AH288" s="57" t="str">
        <f t="shared" si="180"/>
        <v/>
      </c>
      <c r="AI288" s="57" t="str">
        <f t="shared" si="180"/>
        <v/>
      </c>
      <c r="AJ288" s="57" t="str">
        <f t="shared" si="180"/>
        <v/>
      </c>
      <c r="AK288" s="57" t="str">
        <f t="shared" si="180"/>
        <v/>
      </c>
      <c r="AL288" s="57" t="str">
        <f t="shared" si="180"/>
        <v/>
      </c>
      <c r="AM288" s="57" t="str">
        <f t="shared" si="180"/>
        <v/>
      </c>
      <c r="AN288" s="57" t="str">
        <f t="shared" si="180"/>
        <v/>
      </c>
      <c r="AO288" s="57" t="str">
        <f t="shared" si="180"/>
        <v/>
      </c>
      <c r="AP288" s="57" t="str">
        <f t="shared" si="180"/>
        <v/>
      </c>
      <c r="AQ288" s="57" t="str">
        <f t="shared" si="179"/>
        <v/>
      </c>
      <c r="AR288" s="57" t="str">
        <f t="shared" si="179"/>
        <v/>
      </c>
      <c r="AS288" s="57" t="str">
        <f t="shared" si="179"/>
        <v/>
      </c>
      <c r="AT288" s="57" t="str">
        <f t="shared" si="179"/>
        <v/>
      </c>
      <c r="AU288" s="57" t="str">
        <f t="shared" si="179"/>
        <v/>
      </c>
      <c r="AV288" s="57" t="str">
        <f t="shared" si="179"/>
        <v/>
      </c>
      <c r="AW288" s="57" t="str">
        <f t="shared" si="179"/>
        <v/>
      </c>
      <c r="AX288" s="57" t="str">
        <f t="shared" si="179"/>
        <v/>
      </c>
      <c r="AY288" s="57" t="str">
        <f t="shared" si="179"/>
        <v/>
      </c>
      <c r="AZ288" s="57" t="str">
        <f t="shared" si="179"/>
        <v/>
      </c>
    </row>
    <row r="289" spans="2:52" x14ac:dyDescent="0.15">
      <c r="B289" s="50">
        <f t="shared" si="164"/>
        <v>18</v>
      </c>
      <c r="C289" s="50">
        <f t="shared" si="165"/>
        <v>7</v>
      </c>
      <c r="D289" s="50" t="str">
        <f t="shared" si="166"/>
        <v>1994_18_7</v>
      </c>
      <c r="E289" s="50" t="str">
        <f t="shared" si="168"/>
        <v>1_7_18</v>
      </c>
      <c r="F289" s="50">
        <f t="shared" si="169"/>
        <v>1</v>
      </c>
      <c r="G289" s="50">
        <f t="shared" si="170"/>
        <v>288</v>
      </c>
      <c r="H289" s="50">
        <f t="shared" si="171"/>
        <v>1288</v>
      </c>
      <c r="I289" s="57">
        <v>1994</v>
      </c>
      <c r="J289" s="57" t="s">
        <v>316</v>
      </c>
      <c r="K289" s="57" t="s">
        <v>323</v>
      </c>
      <c r="L289" s="57" t="str">
        <f t="shared" si="172"/>
        <v>1994_美術</v>
      </c>
      <c r="M289" s="57" t="str">
        <f t="shared" si="173"/>
        <v>1994_美術_彫刻</v>
      </c>
      <c r="N289" s="57">
        <f t="shared" si="167"/>
        <v>1288</v>
      </c>
      <c r="P289" s="57">
        <f t="shared" si="174"/>
        <v>288</v>
      </c>
      <c r="X289" s="59">
        <v>86</v>
      </c>
      <c r="Y289" s="56" t="str">
        <f t="shared" si="177"/>
        <v/>
      </c>
      <c r="Z289" s="57" t="str">
        <f t="shared" si="178"/>
        <v/>
      </c>
      <c r="AA289" s="57" t="str">
        <f t="shared" si="180"/>
        <v/>
      </c>
      <c r="AB289" s="57" t="str">
        <f t="shared" si="180"/>
        <v/>
      </c>
      <c r="AC289" s="57" t="str">
        <f t="shared" si="180"/>
        <v/>
      </c>
      <c r="AD289" s="57" t="str">
        <f t="shared" si="180"/>
        <v/>
      </c>
      <c r="AE289" s="57" t="str">
        <f t="shared" si="180"/>
        <v/>
      </c>
      <c r="AF289" s="57" t="str">
        <f t="shared" si="180"/>
        <v/>
      </c>
      <c r="AG289" s="57" t="str">
        <f t="shared" si="180"/>
        <v/>
      </c>
      <c r="AH289" s="57" t="str">
        <f t="shared" si="180"/>
        <v/>
      </c>
      <c r="AI289" s="57" t="str">
        <f t="shared" si="180"/>
        <v/>
      </c>
      <c r="AJ289" s="57" t="str">
        <f t="shared" si="180"/>
        <v/>
      </c>
      <c r="AK289" s="57" t="str">
        <f t="shared" si="180"/>
        <v/>
      </c>
      <c r="AL289" s="57" t="str">
        <f t="shared" si="180"/>
        <v/>
      </c>
      <c r="AM289" s="57" t="str">
        <f t="shared" si="180"/>
        <v/>
      </c>
      <c r="AN289" s="57" t="str">
        <f t="shared" si="180"/>
        <v/>
      </c>
      <c r="AO289" s="57" t="str">
        <f t="shared" si="180"/>
        <v/>
      </c>
      <c r="AP289" s="57" t="str">
        <f t="shared" si="180"/>
        <v/>
      </c>
      <c r="AQ289" s="57" t="str">
        <f t="shared" si="179"/>
        <v/>
      </c>
      <c r="AR289" s="57" t="str">
        <f t="shared" si="179"/>
        <v/>
      </c>
      <c r="AS289" s="57" t="str">
        <f t="shared" si="179"/>
        <v/>
      </c>
      <c r="AT289" s="57" t="str">
        <f t="shared" si="179"/>
        <v/>
      </c>
      <c r="AU289" s="57" t="str">
        <f t="shared" si="179"/>
        <v/>
      </c>
      <c r="AV289" s="57" t="str">
        <f t="shared" si="179"/>
        <v/>
      </c>
      <c r="AW289" s="57" t="str">
        <f t="shared" si="179"/>
        <v/>
      </c>
      <c r="AX289" s="57" t="str">
        <f t="shared" si="179"/>
        <v/>
      </c>
      <c r="AY289" s="57" t="str">
        <f t="shared" si="179"/>
        <v/>
      </c>
      <c r="AZ289" s="57" t="str">
        <f t="shared" si="179"/>
        <v/>
      </c>
    </row>
    <row r="290" spans="2:52" x14ac:dyDescent="0.15">
      <c r="B290" s="50">
        <f t="shared" si="164"/>
        <v>18</v>
      </c>
      <c r="C290" s="50">
        <f t="shared" si="165"/>
        <v>8</v>
      </c>
      <c r="D290" s="50" t="str">
        <f t="shared" si="166"/>
        <v>1994_18_8</v>
      </c>
      <c r="E290" s="50" t="str">
        <f t="shared" si="168"/>
        <v>1_8_18</v>
      </c>
      <c r="F290" s="50">
        <f t="shared" si="169"/>
        <v>1</v>
      </c>
      <c r="G290" s="50">
        <f t="shared" si="170"/>
        <v>289</v>
      </c>
      <c r="H290" s="50">
        <f t="shared" si="171"/>
        <v>1289</v>
      </c>
      <c r="I290" s="57">
        <v>1994</v>
      </c>
      <c r="J290" s="57" t="s">
        <v>316</v>
      </c>
      <c r="K290" s="57" t="s">
        <v>324</v>
      </c>
      <c r="L290" s="57" t="str">
        <f t="shared" si="172"/>
        <v>1994_美術</v>
      </c>
      <c r="M290" s="57" t="str">
        <f t="shared" si="173"/>
        <v>1994_美術_ビジュアルデザイン</v>
      </c>
      <c r="N290" s="57">
        <f t="shared" si="167"/>
        <v>1289</v>
      </c>
      <c r="P290" s="57">
        <f t="shared" si="174"/>
        <v>289</v>
      </c>
      <c r="X290" s="59">
        <v>87</v>
      </c>
      <c r="Y290" s="56" t="str">
        <f t="shared" si="177"/>
        <v/>
      </c>
      <c r="Z290" s="57" t="str">
        <f t="shared" si="178"/>
        <v/>
      </c>
      <c r="AA290" s="57" t="str">
        <f t="shared" si="180"/>
        <v/>
      </c>
      <c r="AB290" s="57" t="str">
        <f t="shared" si="180"/>
        <v/>
      </c>
      <c r="AC290" s="57" t="str">
        <f t="shared" si="180"/>
        <v/>
      </c>
      <c r="AD290" s="57" t="str">
        <f t="shared" si="180"/>
        <v/>
      </c>
      <c r="AE290" s="57" t="str">
        <f t="shared" si="180"/>
        <v/>
      </c>
      <c r="AF290" s="57" t="str">
        <f t="shared" si="180"/>
        <v/>
      </c>
      <c r="AG290" s="57" t="str">
        <f t="shared" si="180"/>
        <v/>
      </c>
      <c r="AH290" s="57" t="str">
        <f t="shared" si="180"/>
        <v/>
      </c>
      <c r="AI290" s="57" t="str">
        <f t="shared" si="180"/>
        <v/>
      </c>
      <c r="AJ290" s="57" t="str">
        <f t="shared" si="180"/>
        <v/>
      </c>
      <c r="AK290" s="57" t="str">
        <f t="shared" si="180"/>
        <v/>
      </c>
      <c r="AL290" s="57" t="str">
        <f t="shared" si="180"/>
        <v/>
      </c>
      <c r="AM290" s="57" t="str">
        <f t="shared" si="180"/>
        <v/>
      </c>
      <c r="AN290" s="57" t="str">
        <f t="shared" si="180"/>
        <v/>
      </c>
      <c r="AO290" s="57" t="str">
        <f t="shared" si="180"/>
        <v/>
      </c>
      <c r="AP290" s="57" t="str">
        <f t="shared" si="180"/>
        <v/>
      </c>
      <c r="AQ290" s="57" t="str">
        <f t="shared" si="179"/>
        <v/>
      </c>
      <c r="AR290" s="57" t="str">
        <f t="shared" si="179"/>
        <v/>
      </c>
      <c r="AS290" s="57" t="str">
        <f t="shared" si="179"/>
        <v/>
      </c>
      <c r="AT290" s="57" t="str">
        <f t="shared" si="179"/>
        <v/>
      </c>
      <c r="AU290" s="57" t="str">
        <f t="shared" si="179"/>
        <v/>
      </c>
      <c r="AV290" s="57" t="str">
        <f t="shared" si="179"/>
        <v/>
      </c>
      <c r="AW290" s="57" t="str">
        <f t="shared" si="179"/>
        <v/>
      </c>
      <c r="AX290" s="57" t="str">
        <f t="shared" si="179"/>
        <v/>
      </c>
      <c r="AY290" s="57" t="str">
        <f t="shared" si="179"/>
        <v/>
      </c>
      <c r="AZ290" s="57" t="str">
        <f t="shared" si="179"/>
        <v/>
      </c>
    </row>
    <row r="291" spans="2:52" x14ac:dyDescent="0.15">
      <c r="B291" s="50">
        <f t="shared" si="164"/>
        <v>18</v>
      </c>
      <c r="C291" s="50">
        <f t="shared" si="165"/>
        <v>9</v>
      </c>
      <c r="D291" s="50" t="str">
        <f t="shared" si="166"/>
        <v>1994_18_9</v>
      </c>
      <c r="E291" s="50" t="str">
        <f t="shared" si="168"/>
        <v>1_9_18</v>
      </c>
      <c r="F291" s="50">
        <f t="shared" si="169"/>
        <v>1</v>
      </c>
      <c r="G291" s="50">
        <f t="shared" si="170"/>
        <v>290</v>
      </c>
      <c r="H291" s="50">
        <f t="shared" si="171"/>
        <v>1290</v>
      </c>
      <c r="I291" s="57">
        <v>1994</v>
      </c>
      <c r="J291" s="57" t="s">
        <v>316</v>
      </c>
      <c r="K291" s="57" t="s">
        <v>325</v>
      </c>
      <c r="L291" s="57" t="str">
        <f t="shared" si="172"/>
        <v>1994_美術</v>
      </c>
      <c r="M291" s="57" t="str">
        <f t="shared" si="173"/>
        <v>1994_美術_クラフトデザイン</v>
      </c>
      <c r="N291" s="57">
        <f t="shared" si="167"/>
        <v>1290</v>
      </c>
      <c r="P291" s="57">
        <f t="shared" si="174"/>
        <v>290</v>
      </c>
      <c r="X291" s="59">
        <v>88</v>
      </c>
      <c r="Y291" s="56" t="str">
        <f t="shared" si="177"/>
        <v/>
      </c>
      <c r="Z291" s="57" t="str">
        <f t="shared" si="178"/>
        <v/>
      </c>
      <c r="AA291" s="57" t="str">
        <f t="shared" si="180"/>
        <v/>
      </c>
      <c r="AB291" s="57" t="str">
        <f t="shared" si="180"/>
        <v/>
      </c>
      <c r="AC291" s="57" t="str">
        <f t="shared" si="180"/>
        <v/>
      </c>
      <c r="AD291" s="57" t="str">
        <f t="shared" si="180"/>
        <v/>
      </c>
      <c r="AE291" s="57" t="str">
        <f t="shared" si="180"/>
        <v/>
      </c>
      <c r="AF291" s="57" t="str">
        <f t="shared" si="180"/>
        <v/>
      </c>
      <c r="AG291" s="57" t="str">
        <f t="shared" si="180"/>
        <v/>
      </c>
      <c r="AH291" s="57" t="str">
        <f t="shared" si="180"/>
        <v/>
      </c>
      <c r="AI291" s="57" t="str">
        <f t="shared" si="180"/>
        <v/>
      </c>
      <c r="AJ291" s="57" t="str">
        <f t="shared" si="180"/>
        <v/>
      </c>
      <c r="AK291" s="57" t="str">
        <f t="shared" si="180"/>
        <v/>
      </c>
      <c r="AL291" s="57" t="str">
        <f t="shared" si="180"/>
        <v/>
      </c>
      <c r="AM291" s="57" t="str">
        <f t="shared" si="180"/>
        <v/>
      </c>
      <c r="AN291" s="57" t="str">
        <f t="shared" si="180"/>
        <v/>
      </c>
      <c r="AO291" s="57" t="str">
        <f t="shared" si="180"/>
        <v/>
      </c>
      <c r="AP291" s="57" t="str">
        <f t="shared" si="180"/>
        <v/>
      </c>
      <c r="AQ291" s="57" t="str">
        <f t="shared" si="179"/>
        <v/>
      </c>
      <c r="AR291" s="57" t="str">
        <f t="shared" si="179"/>
        <v/>
      </c>
      <c r="AS291" s="57" t="str">
        <f t="shared" si="179"/>
        <v/>
      </c>
      <c r="AT291" s="57" t="str">
        <f t="shared" si="179"/>
        <v/>
      </c>
      <c r="AU291" s="57" t="str">
        <f t="shared" si="179"/>
        <v/>
      </c>
      <c r="AV291" s="57" t="str">
        <f t="shared" si="179"/>
        <v/>
      </c>
      <c r="AW291" s="57" t="str">
        <f t="shared" si="179"/>
        <v/>
      </c>
      <c r="AX291" s="57" t="str">
        <f t="shared" si="179"/>
        <v/>
      </c>
      <c r="AY291" s="57" t="str">
        <f t="shared" si="179"/>
        <v/>
      </c>
      <c r="AZ291" s="57" t="str">
        <f t="shared" si="179"/>
        <v/>
      </c>
    </row>
    <row r="292" spans="2:52" x14ac:dyDescent="0.15">
      <c r="B292" s="50">
        <f t="shared" si="164"/>
        <v>18</v>
      </c>
      <c r="C292" s="50">
        <f t="shared" si="165"/>
        <v>10</v>
      </c>
      <c r="D292" s="50" t="str">
        <f t="shared" si="166"/>
        <v>1994_18_10</v>
      </c>
      <c r="E292" s="50" t="str">
        <f t="shared" si="168"/>
        <v>1_10_18</v>
      </c>
      <c r="F292" s="50">
        <f t="shared" si="169"/>
        <v>1</v>
      </c>
      <c r="G292" s="50">
        <f t="shared" si="170"/>
        <v>291</v>
      </c>
      <c r="H292" s="50">
        <f t="shared" si="171"/>
        <v>1291</v>
      </c>
      <c r="I292" s="57">
        <v>1994</v>
      </c>
      <c r="J292" s="57" t="s">
        <v>316</v>
      </c>
      <c r="K292" s="57" t="s">
        <v>562</v>
      </c>
      <c r="L292" s="57" t="str">
        <f t="shared" si="172"/>
        <v>1994_美術</v>
      </c>
      <c r="M292" s="57" t="str">
        <f t="shared" si="173"/>
        <v>1994_美術_図法・製図</v>
      </c>
      <c r="N292" s="57">
        <f t="shared" si="167"/>
        <v>1291</v>
      </c>
      <c r="P292" s="57">
        <f t="shared" si="174"/>
        <v>291</v>
      </c>
      <c r="X292" s="59">
        <v>89</v>
      </c>
      <c r="Y292" s="56" t="str">
        <f t="shared" si="177"/>
        <v/>
      </c>
      <c r="Z292" s="57" t="str">
        <f t="shared" si="178"/>
        <v/>
      </c>
      <c r="AA292" s="57" t="str">
        <f t="shared" si="180"/>
        <v/>
      </c>
      <c r="AB292" s="57" t="str">
        <f t="shared" si="180"/>
        <v/>
      </c>
      <c r="AC292" s="57" t="str">
        <f t="shared" si="180"/>
        <v/>
      </c>
      <c r="AD292" s="57" t="str">
        <f t="shared" si="180"/>
        <v/>
      </c>
      <c r="AE292" s="57" t="str">
        <f t="shared" si="180"/>
        <v/>
      </c>
      <c r="AF292" s="57" t="str">
        <f t="shared" si="180"/>
        <v/>
      </c>
      <c r="AG292" s="57" t="str">
        <f t="shared" si="180"/>
        <v/>
      </c>
      <c r="AH292" s="57" t="str">
        <f t="shared" si="180"/>
        <v/>
      </c>
      <c r="AI292" s="57" t="str">
        <f t="shared" si="180"/>
        <v/>
      </c>
      <c r="AJ292" s="57" t="str">
        <f t="shared" si="180"/>
        <v/>
      </c>
      <c r="AK292" s="57" t="str">
        <f t="shared" si="180"/>
        <v/>
      </c>
      <c r="AL292" s="57" t="str">
        <f t="shared" si="180"/>
        <v/>
      </c>
      <c r="AM292" s="57" t="str">
        <f t="shared" si="180"/>
        <v/>
      </c>
      <c r="AN292" s="57" t="str">
        <f t="shared" si="180"/>
        <v/>
      </c>
      <c r="AO292" s="57" t="str">
        <f t="shared" si="180"/>
        <v/>
      </c>
      <c r="AP292" s="57" t="str">
        <f t="shared" si="180"/>
        <v/>
      </c>
      <c r="AQ292" s="57" t="str">
        <f t="shared" si="179"/>
        <v/>
      </c>
      <c r="AR292" s="57" t="str">
        <f t="shared" si="179"/>
        <v/>
      </c>
      <c r="AS292" s="57" t="str">
        <f t="shared" si="179"/>
        <v/>
      </c>
      <c r="AT292" s="57" t="str">
        <f t="shared" si="179"/>
        <v/>
      </c>
      <c r="AU292" s="57" t="str">
        <f t="shared" si="179"/>
        <v/>
      </c>
      <c r="AV292" s="57" t="str">
        <f t="shared" si="179"/>
        <v/>
      </c>
      <c r="AW292" s="57" t="str">
        <f t="shared" si="179"/>
        <v/>
      </c>
      <c r="AX292" s="57" t="str">
        <f t="shared" si="179"/>
        <v/>
      </c>
      <c r="AY292" s="57" t="str">
        <f t="shared" si="179"/>
        <v/>
      </c>
      <c r="AZ292" s="57" t="str">
        <f t="shared" si="179"/>
        <v/>
      </c>
    </row>
    <row r="293" spans="2:52" x14ac:dyDescent="0.15">
      <c r="B293" s="50">
        <f t="shared" si="164"/>
        <v>18</v>
      </c>
      <c r="C293" s="50">
        <f t="shared" si="165"/>
        <v>11</v>
      </c>
      <c r="D293" s="50" t="str">
        <f t="shared" si="166"/>
        <v>1994_18_11</v>
      </c>
      <c r="E293" s="50" t="str">
        <f t="shared" si="168"/>
        <v>1_11_18</v>
      </c>
      <c r="F293" s="50">
        <f t="shared" si="169"/>
        <v>1</v>
      </c>
      <c r="G293" s="50">
        <f t="shared" si="170"/>
        <v>292</v>
      </c>
      <c r="H293" s="50">
        <f t="shared" si="171"/>
        <v>1292</v>
      </c>
      <c r="I293" s="57">
        <v>1994</v>
      </c>
      <c r="J293" s="57" t="s">
        <v>316</v>
      </c>
      <c r="K293" s="57" t="s">
        <v>563</v>
      </c>
      <c r="L293" s="57" t="str">
        <f t="shared" si="172"/>
        <v>1994_美術</v>
      </c>
      <c r="M293" s="57" t="str">
        <f t="shared" si="173"/>
        <v>1994_美術_映像</v>
      </c>
      <c r="N293" s="57">
        <f t="shared" si="167"/>
        <v>1292</v>
      </c>
      <c r="P293" s="57">
        <f t="shared" si="174"/>
        <v>292</v>
      </c>
      <c r="X293" s="59">
        <v>90</v>
      </c>
      <c r="Y293" s="56" t="str">
        <f t="shared" si="177"/>
        <v/>
      </c>
      <c r="Z293" s="57" t="str">
        <f t="shared" si="178"/>
        <v/>
      </c>
      <c r="AA293" s="57" t="str">
        <f t="shared" si="180"/>
        <v/>
      </c>
      <c r="AB293" s="57" t="str">
        <f t="shared" si="180"/>
        <v/>
      </c>
      <c r="AC293" s="57" t="str">
        <f t="shared" si="180"/>
        <v/>
      </c>
      <c r="AD293" s="57" t="str">
        <f t="shared" si="180"/>
        <v/>
      </c>
      <c r="AE293" s="57" t="str">
        <f t="shared" si="180"/>
        <v/>
      </c>
      <c r="AF293" s="57" t="str">
        <f t="shared" si="180"/>
        <v/>
      </c>
      <c r="AG293" s="57" t="str">
        <f t="shared" si="180"/>
        <v/>
      </c>
      <c r="AH293" s="57" t="str">
        <f t="shared" si="180"/>
        <v/>
      </c>
      <c r="AI293" s="57" t="str">
        <f t="shared" si="180"/>
        <v/>
      </c>
      <c r="AJ293" s="57" t="str">
        <f t="shared" si="180"/>
        <v/>
      </c>
      <c r="AK293" s="57" t="str">
        <f t="shared" si="180"/>
        <v/>
      </c>
      <c r="AL293" s="57" t="str">
        <f t="shared" si="180"/>
        <v/>
      </c>
      <c r="AM293" s="57" t="str">
        <f t="shared" si="180"/>
        <v/>
      </c>
      <c r="AN293" s="57" t="str">
        <f t="shared" si="180"/>
        <v/>
      </c>
      <c r="AO293" s="57" t="str">
        <f t="shared" si="180"/>
        <v/>
      </c>
      <c r="AP293" s="57" t="str">
        <f t="shared" si="180"/>
        <v/>
      </c>
      <c r="AQ293" s="57" t="str">
        <f t="shared" si="179"/>
        <v/>
      </c>
      <c r="AR293" s="57" t="str">
        <f t="shared" si="179"/>
        <v/>
      </c>
      <c r="AS293" s="57" t="str">
        <f t="shared" si="179"/>
        <v/>
      </c>
      <c r="AT293" s="57" t="str">
        <f t="shared" si="179"/>
        <v/>
      </c>
      <c r="AU293" s="57" t="str">
        <f t="shared" si="179"/>
        <v/>
      </c>
      <c r="AV293" s="57" t="str">
        <f t="shared" si="179"/>
        <v/>
      </c>
      <c r="AW293" s="57" t="str">
        <f t="shared" si="179"/>
        <v/>
      </c>
      <c r="AX293" s="57" t="str">
        <f t="shared" si="179"/>
        <v/>
      </c>
      <c r="AY293" s="57" t="str">
        <f t="shared" si="179"/>
        <v/>
      </c>
      <c r="AZ293" s="57" t="str">
        <f t="shared" si="179"/>
        <v/>
      </c>
    </row>
    <row r="294" spans="2:52" x14ac:dyDescent="0.15">
      <c r="B294" s="50">
        <f t="shared" si="164"/>
        <v>18</v>
      </c>
      <c r="C294" s="50">
        <f t="shared" si="165"/>
        <v>12</v>
      </c>
      <c r="D294" s="50" t="str">
        <f t="shared" si="166"/>
        <v>1994_18_12</v>
      </c>
      <c r="E294" s="50" t="str">
        <f t="shared" si="168"/>
        <v>1_12_18</v>
      </c>
      <c r="F294" s="50">
        <f t="shared" si="169"/>
        <v>1</v>
      </c>
      <c r="G294" s="50">
        <f t="shared" si="170"/>
        <v>293</v>
      </c>
      <c r="H294" s="50">
        <f t="shared" si="171"/>
        <v>1293</v>
      </c>
      <c r="I294" s="57">
        <v>1994</v>
      </c>
      <c r="J294" s="57" t="s">
        <v>316</v>
      </c>
      <c r="K294" s="57" t="s">
        <v>564</v>
      </c>
      <c r="L294" s="57" t="str">
        <f t="shared" si="172"/>
        <v>1994_美術</v>
      </c>
      <c r="M294" s="57" t="str">
        <f t="shared" si="173"/>
        <v>1994_美術_コンピュータ造形</v>
      </c>
      <c r="N294" s="57">
        <f t="shared" si="167"/>
        <v>1293</v>
      </c>
      <c r="P294" s="57">
        <f t="shared" si="174"/>
        <v>293</v>
      </c>
    </row>
    <row r="295" spans="2:52" x14ac:dyDescent="0.15">
      <c r="B295" s="50">
        <f t="shared" si="164"/>
        <v>18</v>
      </c>
      <c r="C295" s="50">
        <f t="shared" si="165"/>
        <v>13</v>
      </c>
      <c r="D295" s="50" t="str">
        <f t="shared" si="166"/>
        <v>1994_18_13</v>
      </c>
      <c r="E295" s="50" t="str">
        <f t="shared" si="168"/>
        <v>1_13_18</v>
      </c>
      <c r="F295" s="50">
        <f t="shared" si="169"/>
        <v>1</v>
      </c>
      <c r="G295" s="50">
        <f t="shared" si="170"/>
        <v>294</v>
      </c>
      <c r="H295" s="50">
        <f t="shared" si="171"/>
        <v>1294</v>
      </c>
      <c r="I295" s="57">
        <v>1994</v>
      </c>
      <c r="J295" s="57" t="s">
        <v>316</v>
      </c>
      <c r="K295" s="57" t="s">
        <v>328</v>
      </c>
      <c r="L295" s="57" t="str">
        <f t="shared" si="172"/>
        <v>1994_美術</v>
      </c>
      <c r="M295" s="57" t="str">
        <f t="shared" si="173"/>
        <v>1994_美術_環境造形</v>
      </c>
      <c r="N295" s="57">
        <f t="shared" si="167"/>
        <v>1294</v>
      </c>
      <c r="P295" s="57">
        <f t="shared" si="174"/>
        <v>294</v>
      </c>
    </row>
    <row r="296" spans="2:52" x14ac:dyDescent="0.15">
      <c r="B296" s="50">
        <f t="shared" si="164"/>
        <v>18</v>
      </c>
      <c r="C296" s="50">
        <f t="shared" si="165"/>
        <v>14</v>
      </c>
      <c r="D296" s="50" t="str">
        <f t="shared" si="166"/>
        <v>1994_18_14</v>
      </c>
      <c r="E296" s="50" t="str">
        <f t="shared" si="168"/>
        <v>1_14_18</v>
      </c>
      <c r="F296" s="50">
        <f t="shared" si="169"/>
        <v>1</v>
      </c>
      <c r="G296" s="50">
        <f t="shared" si="170"/>
        <v>295</v>
      </c>
      <c r="H296" s="50">
        <f t="shared" si="171"/>
        <v>1295</v>
      </c>
      <c r="I296" s="57">
        <v>1994</v>
      </c>
      <c r="J296" s="57" t="s">
        <v>316</v>
      </c>
      <c r="K296" s="57" t="s">
        <v>426</v>
      </c>
      <c r="L296" s="57" t="str">
        <f t="shared" si="172"/>
        <v>1994_美術</v>
      </c>
      <c r="M296" s="57" t="str">
        <f t="shared" si="173"/>
        <v>1994_美術_その他の科目</v>
      </c>
      <c r="N296" s="57">
        <f t="shared" si="167"/>
        <v>1295</v>
      </c>
      <c r="P296" s="57">
        <f t="shared" si="174"/>
        <v>295</v>
      </c>
    </row>
    <row r="297" spans="2:52" x14ac:dyDescent="0.15">
      <c r="B297" s="50">
        <f t="shared" si="164"/>
        <v>19</v>
      </c>
      <c r="C297" s="50">
        <f t="shared" si="165"/>
        <v>1</v>
      </c>
      <c r="D297" s="50" t="str">
        <f t="shared" si="166"/>
        <v>1994_19_1</v>
      </c>
      <c r="E297" s="50" t="str">
        <f t="shared" si="168"/>
        <v>1_1_19</v>
      </c>
      <c r="F297" s="50">
        <f t="shared" si="169"/>
        <v>1</v>
      </c>
      <c r="G297" s="50">
        <f t="shared" si="170"/>
        <v>296</v>
      </c>
      <c r="H297" s="50">
        <f t="shared" si="171"/>
        <v>1296</v>
      </c>
      <c r="I297" s="57">
        <v>1994</v>
      </c>
      <c r="J297" s="57" t="s">
        <v>329</v>
      </c>
      <c r="K297" s="57" t="s">
        <v>341</v>
      </c>
      <c r="L297" s="57" t="str">
        <f t="shared" si="172"/>
        <v>1994_英語</v>
      </c>
      <c r="M297" s="57" t="str">
        <f t="shared" si="173"/>
        <v>1994_英語_総合英語</v>
      </c>
      <c r="N297" s="57">
        <f t="shared" si="167"/>
        <v>1296</v>
      </c>
      <c r="P297" s="57">
        <f t="shared" si="174"/>
        <v>296</v>
      </c>
    </row>
    <row r="298" spans="2:52" x14ac:dyDescent="0.15">
      <c r="B298" s="50">
        <f t="shared" si="164"/>
        <v>19</v>
      </c>
      <c r="C298" s="50">
        <f t="shared" si="165"/>
        <v>2</v>
      </c>
      <c r="D298" s="50" t="str">
        <f t="shared" si="166"/>
        <v>1994_19_2</v>
      </c>
      <c r="E298" s="50" t="str">
        <f t="shared" si="168"/>
        <v>1_2_19</v>
      </c>
      <c r="F298" s="50">
        <f t="shared" si="169"/>
        <v>1</v>
      </c>
      <c r="G298" s="50">
        <f t="shared" si="170"/>
        <v>297</v>
      </c>
      <c r="H298" s="50">
        <f t="shared" si="171"/>
        <v>1297</v>
      </c>
      <c r="I298" s="57">
        <v>1994</v>
      </c>
      <c r="J298" s="57" t="s">
        <v>329</v>
      </c>
      <c r="K298" s="57" t="s">
        <v>345</v>
      </c>
      <c r="L298" s="57" t="str">
        <f t="shared" si="172"/>
        <v>1994_英語</v>
      </c>
      <c r="M298" s="57" t="str">
        <f t="shared" si="173"/>
        <v>1994_英語_英語理解</v>
      </c>
      <c r="N298" s="57">
        <f t="shared" si="167"/>
        <v>1297</v>
      </c>
      <c r="P298" s="57">
        <f t="shared" si="174"/>
        <v>297</v>
      </c>
    </row>
    <row r="299" spans="2:52" x14ac:dyDescent="0.15">
      <c r="B299" s="50">
        <f t="shared" si="164"/>
        <v>19</v>
      </c>
      <c r="C299" s="50">
        <f t="shared" si="165"/>
        <v>3</v>
      </c>
      <c r="D299" s="50" t="str">
        <f t="shared" si="166"/>
        <v>1994_19_3</v>
      </c>
      <c r="E299" s="50" t="str">
        <f t="shared" si="168"/>
        <v>1_3_19</v>
      </c>
      <c r="F299" s="50">
        <f t="shared" si="169"/>
        <v>1</v>
      </c>
      <c r="G299" s="50">
        <f t="shared" si="170"/>
        <v>298</v>
      </c>
      <c r="H299" s="50">
        <f t="shared" si="171"/>
        <v>1298</v>
      </c>
      <c r="I299" s="57">
        <v>1994</v>
      </c>
      <c r="J299" s="57" t="s">
        <v>329</v>
      </c>
      <c r="K299" s="57" t="s">
        <v>349</v>
      </c>
      <c r="L299" s="57" t="str">
        <f t="shared" si="172"/>
        <v>1994_英語</v>
      </c>
      <c r="M299" s="57" t="str">
        <f t="shared" si="173"/>
        <v>1994_英語_英語表現</v>
      </c>
      <c r="N299" s="57">
        <f t="shared" si="167"/>
        <v>1298</v>
      </c>
      <c r="P299" s="57">
        <f t="shared" si="174"/>
        <v>298</v>
      </c>
    </row>
    <row r="300" spans="2:52" x14ac:dyDescent="0.15">
      <c r="B300" s="50">
        <f t="shared" si="164"/>
        <v>19</v>
      </c>
      <c r="C300" s="50">
        <f t="shared" si="165"/>
        <v>4</v>
      </c>
      <c r="D300" s="50" t="str">
        <f t="shared" si="166"/>
        <v>1994_19_4</v>
      </c>
      <c r="E300" s="50" t="str">
        <f t="shared" si="168"/>
        <v>1_4_19</v>
      </c>
      <c r="F300" s="50">
        <f t="shared" si="169"/>
        <v>1</v>
      </c>
      <c r="G300" s="50">
        <f t="shared" si="170"/>
        <v>299</v>
      </c>
      <c r="H300" s="50">
        <f t="shared" si="171"/>
        <v>1299</v>
      </c>
      <c r="I300" s="57">
        <v>1994</v>
      </c>
      <c r="J300" s="57" t="s">
        <v>329</v>
      </c>
      <c r="K300" s="57" t="s">
        <v>565</v>
      </c>
      <c r="L300" s="57" t="str">
        <f t="shared" si="172"/>
        <v>1994_英語</v>
      </c>
      <c r="M300" s="57" t="str">
        <f t="shared" si="173"/>
        <v>1994_英語_外国事情</v>
      </c>
      <c r="N300" s="57">
        <f t="shared" si="167"/>
        <v>1299</v>
      </c>
      <c r="P300" s="57">
        <f t="shared" si="174"/>
        <v>299</v>
      </c>
    </row>
    <row r="301" spans="2:52" x14ac:dyDescent="0.15">
      <c r="B301" s="50">
        <f t="shared" si="164"/>
        <v>19</v>
      </c>
      <c r="C301" s="50">
        <f t="shared" si="165"/>
        <v>5</v>
      </c>
      <c r="D301" s="50" t="str">
        <f t="shared" si="166"/>
        <v>1994_19_5</v>
      </c>
      <c r="E301" s="50" t="str">
        <f t="shared" si="168"/>
        <v>1_5_19</v>
      </c>
      <c r="F301" s="50">
        <f t="shared" si="169"/>
        <v>1</v>
      </c>
      <c r="G301" s="50">
        <f t="shared" si="170"/>
        <v>300</v>
      </c>
      <c r="H301" s="50">
        <f t="shared" si="171"/>
        <v>1300</v>
      </c>
      <c r="I301" s="57">
        <v>1994</v>
      </c>
      <c r="J301" s="57" t="s">
        <v>329</v>
      </c>
      <c r="K301" s="57" t="s">
        <v>566</v>
      </c>
      <c r="L301" s="57" t="str">
        <f t="shared" si="172"/>
        <v>1994_英語</v>
      </c>
      <c r="M301" s="57" t="str">
        <f t="shared" si="173"/>
        <v>1994_英語_英語一般</v>
      </c>
      <c r="N301" s="57">
        <f t="shared" si="167"/>
        <v>1300</v>
      </c>
      <c r="P301" s="57">
        <f t="shared" si="174"/>
        <v>300</v>
      </c>
      <c r="V301" s="59">
        <v>4</v>
      </c>
      <c r="W301" s="59">
        <f>IFERROR(VLOOKUP(V301,$Q:$R,2,0),"")</f>
        <v>2022</v>
      </c>
      <c r="Y301" s="60"/>
      <c r="Z301" s="60">
        <f>IF(W301="","",0)</f>
        <v>0</v>
      </c>
      <c r="AA301" s="60">
        <f t="shared" ref="AA301:AZ301" si="181">IF(Z301="","",IF(Z301+1&lt;=$W303-3-100*($V301-1),Z301+1,""))</f>
        <v>1</v>
      </c>
      <c r="AB301" s="60">
        <f t="shared" si="181"/>
        <v>2</v>
      </c>
      <c r="AC301" s="60">
        <f t="shared" si="181"/>
        <v>3</v>
      </c>
      <c r="AD301" s="60">
        <f t="shared" si="181"/>
        <v>4</v>
      </c>
      <c r="AE301" s="60">
        <f t="shared" si="181"/>
        <v>5</v>
      </c>
      <c r="AF301" s="60">
        <f t="shared" si="181"/>
        <v>6</v>
      </c>
      <c r="AG301" s="60">
        <f t="shared" si="181"/>
        <v>7</v>
      </c>
      <c r="AH301" s="60">
        <f t="shared" si="181"/>
        <v>8</v>
      </c>
      <c r="AI301" s="60">
        <f t="shared" si="181"/>
        <v>9</v>
      </c>
      <c r="AJ301" s="60">
        <f t="shared" si="181"/>
        <v>10</v>
      </c>
      <c r="AK301" s="60">
        <f t="shared" si="181"/>
        <v>11</v>
      </c>
      <c r="AL301" s="60">
        <f t="shared" si="181"/>
        <v>12</v>
      </c>
      <c r="AM301" s="60">
        <f t="shared" si="181"/>
        <v>13</v>
      </c>
      <c r="AN301" s="60">
        <f t="shared" si="181"/>
        <v>14</v>
      </c>
      <c r="AO301" s="60">
        <f t="shared" si="181"/>
        <v>15</v>
      </c>
      <c r="AP301" s="60">
        <f t="shared" si="181"/>
        <v>16</v>
      </c>
      <c r="AQ301" s="60">
        <f t="shared" si="181"/>
        <v>17</v>
      </c>
      <c r="AR301" s="60">
        <f t="shared" si="181"/>
        <v>18</v>
      </c>
      <c r="AS301" s="60">
        <f t="shared" si="181"/>
        <v>19</v>
      </c>
      <c r="AT301" s="60">
        <f t="shared" si="181"/>
        <v>20</v>
      </c>
      <c r="AU301" s="60">
        <f t="shared" si="181"/>
        <v>21</v>
      </c>
      <c r="AV301" s="60">
        <f t="shared" si="181"/>
        <v>22</v>
      </c>
      <c r="AW301" s="60">
        <f t="shared" si="181"/>
        <v>23</v>
      </c>
      <c r="AX301" s="60">
        <f t="shared" si="181"/>
        <v>24</v>
      </c>
      <c r="AY301" s="60">
        <f t="shared" si="181"/>
        <v>25</v>
      </c>
      <c r="AZ301" s="60">
        <f t="shared" si="181"/>
        <v>26</v>
      </c>
    </row>
    <row r="302" spans="2:52" x14ac:dyDescent="0.15">
      <c r="B302" s="50">
        <f t="shared" si="164"/>
        <v>19</v>
      </c>
      <c r="C302" s="50">
        <f t="shared" si="165"/>
        <v>6</v>
      </c>
      <c r="D302" s="50" t="str">
        <f t="shared" si="166"/>
        <v>1994_19_6</v>
      </c>
      <c r="E302" s="50" t="str">
        <f t="shared" si="168"/>
        <v>1_6_19</v>
      </c>
      <c r="F302" s="50">
        <f t="shared" si="169"/>
        <v>1</v>
      </c>
      <c r="G302" s="50">
        <f t="shared" si="170"/>
        <v>301</v>
      </c>
      <c r="H302" s="50">
        <f t="shared" si="171"/>
        <v>1301</v>
      </c>
      <c r="I302" s="57">
        <v>1994</v>
      </c>
      <c r="J302" s="57" t="s">
        <v>329</v>
      </c>
      <c r="K302" s="57" t="s">
        <v>359</v>
      </c>
      <c r="L302" s="57" t="str">
        <f t="shared" si="172"/>
        <v>1994_英語</v>
      </c>
      <c r="M302" s="57" t="str">
        <f t="shared" si="173"/>
        <v>1994_英語_時事英語</v>
      </c>
      <c r="N302" s="57">
        <f t="shared" si="167"/>
        <v>1301</v>
      </c>
      <c r="P302" s="57">
        <f t="shared" si="174"/>
        <v>301</v>
      </c>
      <c r="W302" s="56">
        <f>100*(V301-1)+4</f>
        <v>304</v>
      </c>
      <c r="Y302" s="61"/>
      <c r="Z302" s="57" t="str">
        <f>IF(Z301="","","tb"&amp;$W301&amp;"_教科")</f>
        <v>tb2022_教科</v>
      </c>
      <c r="AA302" s="57" t="str">
        <f>IF(AA301="","","tb"&amp;$W301&amp;"_"&amp;VLOOKUP(AA301,$X304:$Z393,3,0))</f>
        <v>tb2022_国語</v>
      </c>
      <c r="AB302" s="57" t="str">
        <f>IF(AB301="","","tb"&amp;$W301&amp;"_"&amp;VLOOKUP(AB301,$X304:$Z393,3,0))</f>
        <v>tb2022_地理歴史</v>
      </c>
      <c r="AC302" s="57" t="str">
        <f t="shared" ref="AC302" si="182">IF(AC301="","","tb"&amp;$W301&amp;"_"&amp;VLOOKUP(AC301,$X304:$Z393,3,0))</f>
        <v>tb2022_公民</v>
      </c>
      <c r="AD302" s="57" t="str">
        <f t="shared" ref="AD302" si="183">IF(AD301="","","tb"&amp;$W301&amp;"_"&amp;VLOOKUP(AD301,$X304:$Z393,3,0))</f>
        <v>tb2022_数学</v>
      </c>
      <c r="AE302" s="57" t="str">
        <f t="shared" ref="AE302" si="184">IF(AE301="","","tb"&amp;$W301&amp;"_"&amp;VLOOKUP(AE301,$X304:$Z393,3,0))</f>
        <v>tb2022_理科</v>
      </c>
      <c r="AF302" s="57" t="str">
        <f t="shared" ref="AF302" si="185">IF(AF301="","","tb"&amp;$W301&amp;"_"&amp;VLOOKUP(AF301,$X304:$Z393,3,0))</f>
        <v>tb2022_保健体育</v>
      </c>
      <c r="AG302" s="57" t="str">
        <f t="shared" ref="AG302" si="186">IF(AG301="","","tb"&amp;$W301&amp;"_"&amp;VLOOKUP(AG301,$X304:$Z393,3,0))</f>
        <v>tb2022_芸術</v>
      </c>
      <c r="AH302" s="57" t="str">
        <f t="shared" ref="AH302" si="187">IF(AH301="","","tb"&amp;$W301&amp;"_"&amp;VLOOKUP(AH301,$X304:$Z393,3,0))</f>
        <v>tb2022_外国語</v>
      </c>
      <c r="AI302" s="57" t="str">
        <f t="shared" ref="AI302" si="188">IF(AI301="","","tb"&amp;$W301&amp;"_"&amp;VLOOKUP(AI301,$X304:$Z393,3,0))</f>
        <v>tb2022_家庭</v>
      </c>
      <c r="AJ302" s="57" t="str">
        <f t="shared" ref="AJ302" si="189">IF(AJ301="","","tb"&amp;$W301&amp;"_"&amp;VLOOKUP(AJ301,$X304:$Z393,3,0))</f>
        <v>tb2022_情報</v>
      </c>
      <c r="AK302" s="57" t="str">
        <f t="shared" ref="AK302" si="190">IF(AK301="","","tb"&amp;$W301&amp;"_"&amp;VLOOKUP(AK301,$X304:$Z393,3,0))</f>
        <v>tb2022_理数</v>
      </c>
      <c r="AL302" s="57" t="str">
        <f t="shared" ref="AL302" si="191">IF(AL301="","","tb"&amp;$W301&amp;"_"&amp;VLOOKUP(AL301,$X304:$Z393,3,0))</f>
        <v>tb2022_教科なし</v>
      </c>
      <c r="AM302" s="57" t="str">
        <f t="shared" ref="AM302" si="192">IF(AM301="","","tb"&amp;$W301&amp;"_"&amp;VLOOKUP(AM301,$X304:$Z393,3,0))</f>
        <v>tb2022_学校設定教科</v>
      </c>
      <c r="AN302" s="57" t="str">
        <f t="shared" ref="AN302" si="193">IF(AN301="","","tb"&amp;$W301&amp;"_"&amp;VLOOKUP(AN301,$X304:$Z393,3,0))</f>
        <v>tb2022_農業</v>
      </c>
      <c r="AO302" s="57" t="str">
        <f t="shared" ref="AO302" si="194">IF(AO301="","","tb"&amp;$W301&amp;"_"&amp;VLOOKUP(AO301,$X304:$Z393,3,0))</f>
        <v>tb2022_工業</v>
      </c>
      <c r="AP302" s="57" t="str">
        <f t="shared" ref="AP302" si="195">IF(AP301="","","tb"&amp;$W301&amp;"_"&amp;VLOOKUP(AP301,$X304:$Z393,3,0))</f>
        <v>tb2022_商業</v>
      </c>
      <c r="AQ302" s="57" t="str">
        <f t="shared" ref="AQ302" si="196">IF(AQ301="","","tb"&amp;$W301&amp;"_"&amp;VLOOKUP(AQ301,$X304:$Z393,3,0))</f>
        <v>tb2022_水産</v>
      </c>
      <c r="AR302" s="57" t="str">
        <f t="shared" ref="AR302" si="197">IF(AR301="","","tb"&amp;$W301&amp;"_"&amp;VLOOKUP(AR301,$X304:$Z393,3,0))</f>
        <v>tb2022_専・家庭</v>
      </c>
      <c r="AS302" s="57" t="str">
        <f t="shared" ref="AS302" si="198">IF(AS301="","","tb"&amp;$W301&amp;"_"&amp;VLOOKUP(AS301,$X304:$Z393,3,0))</f>
        <v>tb2022_看護</v>
      </c>
      <c r="AT302" s="57" t="str">
        <f t="shared" ref="AT302" si="199">IF(AT301="","","tb"&amp;$W301&amp;"_"&amp;VLOOKUP(AT301,$X304:$Z393,3,0))</f>
        <v>tb2022_専・情報</v>
      </c>
      <c r="AU302" s="57" t="str">
        <f t="shared" ref="AU302" si="200">IF(AU301="","","tb"&amp;$W301&amp;"_"&amp;VLOOKUP(AU301,$X304:$Z393,3,0))</f>
        <v>tb2022_福祉</v>
      </c>
      <c r="AV302" s="57" t="str">
        <f t="shared" ref="AV302" si="201">IF(AV301="","","tb"&amp;$W301&amp;"_"&amp;VLOOKUP(AV301,$X304:$Z393,3,0))</f>
        <v>tb2022_専・理数</v>
      </c>
      <c r="AW302" s="57" t="str">
        <f t="shared" ref="AW302" si="202">IF(AW301="","","tb"&amp;$W301&amp;"_"&amp;VLOOKUP(AW301,$X304:$Z393,3,0))</f>
        <v>tb2022_体育</v>
      </c>
      <c r="AX302" s="57" t="str">
        <f t="shared" ref="AX302" si="203">IF(AX301="","","tb"&amp;$W301&amp;"_"&amp;VLOOKUP(AX301,$X304:$Z393,3,0))</f>
        <v>tb2022_音楽</v>
      </c>
      <c r="AY302" s="57" t="str">
        <f t="shared" ref="AY302" si="204">IF(AY301="","","tb"&amp;$W301&amp;"_"&amp;VLOOKUP(AY301,$X304:$Z393,3,0))</f>
        <v>tb2022_美術</v>
      </c>
      <c r="AZ302" s="57" t="str">
        <f t="shared" ref="AZ302" si="205">IF(AZ301="","","tb"&amp;$W301&amp;"_"&amp;VLOOKUP(AZ301,$X304:$Z393,3,0))</f>
        <v>tb2022_英語</v>
      </c>
    </row>
    <row r="303" spans="2:52" x14ac:dyDescent="0.15">
      <c r="B303" s="50">
        <f t="shared" si="164"/>
        <v>19</v>
      </c>
      <c r="C303" s="50">
        <f t="shared" si="165"/>
        <v>7</v>
      </c>
      <c r="D303" s="50" t="str">
        <f t="shared" si="166"/>
        <v>1994_19_7</v>
      </c>
      <c r="E303" s="50" t="str">
        <f t="shared" si="168"/>
        <v>1_7_19</v>
      </c>
      <c r="F303" s="50">
        <f t="shared" si="169"/>
        <v>1</v>
      </c>
      <c r="G303" s="50">
        <f t="shared" si="170"/>
        <v>302</v>
      </c>
      <c r="H303" s="50">
        <f t="shared" si="171"/>
        <v>1302</v>
      </c>
      <c r="I303" s="57">
        <v>1994</v>
      </c>
      <c r="J303" s="57" t="s">
        <v>329</v>
      </c>
      <c r="K303" s="57" t="s">
        <v>567</v>
      </c>
      <c r="L303" s="57" t="str">
        <f t="shared" si="172"/>
        <v>1994_英語</v>
      </c>
      <c r="M303" s="57" t="str">
        <f t="shared" si="173"/>
        <v>1994_英語_ＬＬ演習</v>
      </c>
      <c r="N303" s="57">
        <f t="shared" si="167"/>
        <v>1302</v>
      </c>
      <c r="P303" s="57">
        <f t="shared" si="174"/>
        <v>302</v>
      </c>
      <c r="W303" s="56">
        <f>IFERROR(VLOOKUP(V301,$Q:$U,5,0)+W302-1,0)</f>
        <v>329</v>
      </c>
      <c r="Z303" s="57" t="str">
        <f>IF(Z301="","","=教育課程!R"&amp;$W302&amp;"C"&amp;COLUMN()&amp;":R"&amp;$W303&amp;"C"&amp;COLUMN())</f>
        <v>=教育課程!R304C26:R329C26</v>
      </c>
      <c r="AA303" s="57" t="str">
        <f t="shared" ref="AA303:AZ303" si="206">IF(AA301="","","=教育課程!R"&amp;$W302&amp;"C"&amp;COLUMN()&amp;":R"&amp;VLOOKUP(AA301,$X304:$Z393,2,0)+$W302-1&amp;"C"&amp;COLUMN())</f>
        <v>=教育課程!R304C27:R310C27</v>
      </c>
      <c r="AB303" s="57" t="str">
        <f t="shared" si="206"/>
        <v>=教育課程!R304C28:R309C28</v>
      </c>
      <c r="AC303" s="57" t="str">
        <f t="shared" si="206"/>
        <v>=教育課程!R304C29:R307C29</v>
      </c>
      <c r="AD303" s="57" t="str">
        <f t="shared" si="206"/>
        <v>=教育課程!R304C30:R310C30</v>
      </c>
      <c r="AE303" s="57" t="str">
        <f t="shared" si="206"/>
        <v>=教育課程!R304C31:R313C31</v>
      </c>
      <c r="AF303" s="57" t="str">
        <f t="shared" si="206"/>
        <v>=教育課程!R304C32:R306C32</v>
      </c>
      <c r="AG303" s="57" t="str">
        <f t="shared" si="206"/>
        <v>=教育課程!R304C33:R316C33</v>
      </c>
      <c r="AH303" s="57" t="str">
        <f t="shared" si="206"/>
        <v>=教育課程!R304C34:R310C34</v>
      </c>
      <c r="AI303" s="57" t="str">
        <f t="shared" si="206"/>
        <v>=教育課程!R304C35:R306C35</v>
      </c>
      <c r="AJ303" s="57" t="str">
        <f t="shared" si="206"/>
        <v>=教育課程!R304C36:R306C36</v>
      </c>
      <c r="AK303" s="57" t="str">
        <f t="shared" si="206"/>
        <v>=教育課程!R304C37:R306C37</v>
      </c>
      <c r="AL303" s="57" t="str">
        <f t="shared" si="206"/>
        <v>=教育課程!R304C38:R307C38</v>
      </c>
      <c r="AM303" s="57" t="str">
        <f t="shared" si="206"/>
        <v>=教育課程!R304C39:R304C39</v>
      </c>
      <c r="AN303" s="57" t="str">
        <f t="shared" si="206"/>
        <v>=教育課程!R304C40:R334C40</v>
      </c>
      <c r="AO303" s="57" t="str">
        <f t="shared" si="206"/>
        <v>=教育課程!R304C41:R362C41</v>
      </c>
      <c r="AP303" s="57" t="str">
        <f t="shared" si="206"/>
        <v>=教育課程!R304C42:R325C42</v>
      </c>
      <c r="AQ303" s="57" t="str">
        <f t="shared" si="206"/>
        <v>=教育課程!R304C43:R326C43</v>
      </c>
      <c r="AR303" s="57" t="str">
        <f t="shared" si="206"/>
        <v>=教育課程!R304C44:R325C44</v>
      </c>
      <c r="AS303" s="57" t="str">
        <f t="shared" si="206"/>
        <v>=教育課程!R304C45:R317C45</v>
      </c>
      <c r="AT303" s="57" t="str">
        <f t="shared" si="206"/>
        <v>=教育課程!R304C46:R316C46</v>
      </c>
      <c r="AU303" s="57" t="str">
        <f t="shared" si="206"/>
        <v>=教育課程!R304C47:R313C47</v>
      </c>
      <c r="AV303" s="57" t="str">
        <f t="shared" si="206"/>
        <v>=教育課程!R304C48:R311C48</v>
      </c>
      <c r="AW303" s="57" t="str">
        <f t="shared" si="206"/>
        <v>=教育課程!R304C49:R312C49</v>
      </c>
      <c r="AX303" s="57" t="str">
        <f t="shared" si="206"/>
        <v>=教育課程!R304C50:R312C50</v>
      </c>
      <c r="AY303" s="57" t="str">
        <f t="shared" si="206"/>
        <v>=教育課程!R304C51:R317C51</v>
      </c>
      <c r="AZ303" s="57" t="str">
        <f t="shared" si="206"/>
        <v>=教育課程!R304C52:R311C52</v>
      </c>
    </row>
    <row r="304" spans="2:52" x14ac:dyDescent="0.15">
      <c r="B304" s="50">
        <f t="shared" si="164"/>
        <v>19</v>
      </c>
      <c r="C304" s="50">
        <f t="shared" si="165"/>
        <v>8</v>
      </c>
      <c r="D304" s="50" t="str">
        <f t="shared" si="166"/>
        <v>1994_19_8</v>
      </c>
      <c r="E304" s="50" t="str">
        <f t="shared" si="168"/>
        <v>1_8_19</v>
      </c>
      <c r="F304" s="50">
        <f t="shared" si="169"/>
        <v>1</v>
      </c>
      <c r="G304" s="50">
        <f t="shared" si="170"/>
        <v>303</v>
      </c>
      <c r="H304" s="50">
        <f t="shared" si="171"/>
        <v>1303</v>
      </c>
      <c r="I304" s="57">
        <v>1994</v>
      </c>
      <c r="J304" s="57" t="s">
        <v>329</v>
      </c>
      <c r="K304" s="57" t="s">
        <v>426</v>
      </c>
      <c r="L304" s="57" t="str">
        <f t="shared" si="172"/>
        <v>1994_英語</v>
      </c>
      <c r="M304" s="57" t="str">
        <f t="shared" si="173"/>
        <v>1994_英語_その他の科目</v>
      </c>
      <c r="N304" s="57">
        <f t="shared" si="167"/>
        <v>1303</v>
      </c>
      <c r="P304" s="57">
        <f t="shared" si="174"/>
        <v>303</v>
      </c>
      <c r="X304" s="59">
        <v>1</v>
      </c>
      <c r="Y304" s="56">
        <f>IF($Z304="","",COUNTIF($L:$L,W$301&amp;"_"&amp;$Z304))</f>
        <v>7</v>
      </c>
      <c r="Z304" s="57" t="str">
        <f>IFERROR(VLOOKUP($W$301&amp;"_"&amp;$X304&amp;"_1",$D:$J,7,0),"")</f>
        <v>国語</v>
      </c>
      <c r="AA304" s="57" t="str">
        <f>IFERROR(VLOOKUP($W$301&amp;"_"&amp;AA$301&amp;"_"&amp;$X304,$D:$K,8,0),"")</f>
        <v>現代の国語</v>
      </c>
      <c r="AB304" s="57" t="str">
        <f t="shared" ref="AB304:AZ314" si="207">IFERROR(VLOOKUP($W$301&amp;"_"&amp;AB$301&amp;"_"&amp;$X304,$D:$K,8,0),"")</f>
        <v>地理総合</v>
      </c>
      <c r="AC304" s="57" t="str">
        <f t="shared" si="207"/>
        <v>公共</v>
      </c>
      <c r="AD304" s="57" t="str">
        <f t="shared" si="207"/>
        <v>数学Ⅰ</v>
      </c>
      <c r="AE304" s="57" t="str">
        <f t="shared" si="207"/>
        <v>科学と人間生活</v>
      </c>
      <c r="AF304" s="57" t="str">
        <f t="shared" si="207"/>
        <v>体育</v>
      </c>
      <c r="AG304" s="57" t="str">
        <f t="shared" si="207"/>
        <v>音楽Ⅰ</v>
      </c>
      <c r="AH304" s="57" t="str">
        <f t="shared" si="207"/>
        <v>英語コミュニケーションⅠ</v>
      </c>
      <c r="AI304" s="57" t="str">
        <f t="shared" si="207"/>
        <v>家庭基礎</v>
      </c>
      <c r="AJ304" s="57" t="str">
        <f t="shared" si="207"/>
        <v>情報Ⅰ</v>
      </c>
      <c r="AK304" s="57" t="str">
        <f t="shared" si="207"/>
        <v>理数探究基礎</v>
      </c>
      <c r="AL304" s="57" t="str">
        <f t="shared" si="207"/>
        <v>総合的な探究の時間</v>
      </c>
      <c r="AM304" s="57" t="str">
        <f t="shared" si="207"/>
        <v>学校設定科目</v>
      </c>
      <c r="AN304" s="57" t="str">
        <f t="shared" si="207"/>
        <v>農業と環境</v>
      </c>
      <c r="AO304" s="57" t="str">
        <f t="shared" si="207"/>
        <v>工業技術基礎</v>
      </c>
      <c r="AP304" s="57" t="str">
        <f t="shared" si="207"/>
        <v>ビジネス基礎</v>
      </c>
      <c r="AQ304" s="57" t="str">
        <f t="shared" si="207"/>
        <v>水産海洋基礎</v>
      </c>
      <c r="AR304" s="57" t="str">
        <f t="shared" si="207"/>
        <v>生活産業基礎</v>
      </c>
      <c r="AS304" s="57" t="str">
        <f t="shared" si="207"/>
        <v>基礎看護</v>
      </c>
      <c r="AT304" s="57" t="str">
        <f t="shared" si="207"/>
        <v>情報産業と社会</v>
      </c>
      <c r="AU304" s="57" t="str">
        <f t="shared" si="207"/>
        <v>社会福祉基礎</v>
      </c>
      <c r="AV304" s="57" t="str">
        <f t="shared" si="207"/>
        <v>理数数学Ⅰ</v>
      </c>
      <c r="AW304" s="57" t="str">
        <f t="shared" si="207"/>
        <v>スポーツ概論</v>
      </c>
      <c r="AX304" s="57" t="str">
        <f t="shared" si="207"/>
        <v>音楽理論</v>
      </c>
      <c r="AY304" s="57" t="str">
        <f t="shared" si="207"/>
        <v>美術概論</v>
      </c>
      <c r="AZ304" s="57" t="str">
        <f t="shared" si="207"/>
        <v>総合英語Ⅰ</v>
      </c>
    </row>
    <row r="305" spans="2:52" x14ac:dyDescent="0.15">
      <c r="B305" s="50">
        <f t="shared" si="164"/>
        <v>20</v>
      </c>
      <c r="C305" s="50">
        <f t="shared" si="165"/>
        <v>1</v>
      </c>
      <c r="D305" s="50" t="str">
        <f t="shared" si="166"/>
        <v>1994_20_1</v>
      </c>
      <c r="E305" s="50" t="str">
        <f t="shared" si="168"/>
        <v>1_1_20</v>
      </c>
      <c r="F305" s="50">
        <f t="shared" si="169"/>
        <v>1</v>
      </c>
      <c r="G305" s="50">
        <f t="shared" si="170"/>
        <v>304</v>
      </c>
      <c r="H305" s="50">
        <f t="shared" si="171"/>
        <v>1304</v>
      </c>
      <c r="I305" s="57">
        <v>1994</v>
      </c>
      <c r="J305" s="57" t="s">
        <v>568</v>
      </c>
      <c r="K305" s="57" t="s">
        <v>426</v>
      </c>
      <c r="L305" s="57" t="str">
        <f t="shared" si="172"/>
        <v>1994_その他の教科</v>
      </c>
      <c r="M305" s="57" t="str">
        <f t="shared" si="173"/>
        <v>1994_その他の教科_その他の科目</v>
      </c>
      <c r="N305" s="57">
        <f t="shared" si="167"/>
        <v>1304</v>
      </c>
      <c r="P305" s="57">
        <f t="shared" si="174"/>
        <v>304</v>
      </c>
      <c r="X305" s="59">
        <v>2</v>
      </c>
      <c r="Y305" s="56">
        <f t="shared" ref="Y305:Y368" si="208">IF($Z305="","",COUNTIF($L:$L,W$301&amp;"_"&amp;$Z305))</f>
        <v>6</v>
      </c>
      <c r="Z305" s="57" t="str">
        <f t="shared" ref="Z305:Z368" si="209">IFERROR(VLOOKUP($W$301&amp;"_"&amp;$X305&amp;"_1",$D:$J,7,0),"")</f>
        <v>地理歴史</v>
      </c>
      <c r="AA305" s="57" t="str">
        <f t="shared" ref="AA305:AP330" si="210">IFERROR(VLOOKUP($W$301&amp;"_"&amp;AA$301&amp;"_"&amp;$X305,$D:$K,8,0),"")</f>
        <v>言語文化</v>
      </c>
      <c r="AB305" s="57" t="str">
        <f t="shared" si="207"/>
        <v>地理探究</v>
      </c>
      <c r="AC305" s="57" t="str">
        <f t="shared" si="207"/>
        <v>倫理</v>
      </c>
      <c r="AD305" s="57" t="str">
        <f t="shared" si="207"/>
        <v>数学Ⅱ</v>
      </c>
      <c r="AE305" s="57" t="str">
        <f t="shared" si="207"/>
        <v>物理基礎</v>
      </c>
      <c r="AF305" s="57" t="str">
        <f t="shared" si="207"/>
        <v>保健</v>
      </c>
      <c r="AG305" s="57" t="str">
        <f t="shared" si="207"/>
        <v>音楽Ⅱ</v>
      </c>
      <c r="AH305" s="57" t="str">
        <f t="shared" si="207"/>
        <v>英語コミュニケーションⅡ</v>
      </c>
      <c r="AI305" s="57" t="str">
        <f t="shared" si="207"/>
        <v>家庭総合</v>
      </c>
      <c r="AJ305" s="57" t="str">
        <f t="shared" si="207"/>
        <v>情報Ⅱ</v>
      </c>
      <c r="AK305" s="57" t="str">
        <f t="shared" si="207"/>
        <v>理数探究</v>
      </c>
      <c r="AL305" s="57" t="str">
        <f t="shared" si="207"/>
        <v>留学</v>
      </c>
      <c r="AM305" s="57" t="str">
        <f t="shared" si="207"/>
        <v/>
      </c>
      <c r="AN305" s="57" t="str">
        <f t="shared" si="207"/>
        <v>課題研究</v>
      </c>
      <c r="AO305" s="57" t="str">
        <f t="shared" si="207"/>
        <v>課題研究実習</v>
      </c>
      <c r="AP305" s="57" t="str">
        <f t="shared" si="207"/>
        <v>課題研究</v>
      </c>
      <c r="AQ305" s="57" t="str">
        <f t="shared" si="207"/>
        <v>課題研究</v>
      </c>
      <c r="AR305" s="57" t="str">
        <f t="shared" si="207"/>
        <v>課題研究</v>
      </c>
      <c r="AS305" s="57" t="str">
        <f t="shared" si="207"/>
        <v>人体の構造と機能</v>
      </c>
      <c r="AT305" s="57" t="str">
        <f t="shared" si="207"/>
        <v>課題研究</v>
      </c>
      <c r="AU305" s="57" t="str">
        <f t="shared" si="207"/>
        <v>介護福祉基礎</v>
      </c>
      <c r="AV305" s="57" t="str">
        <f t="shared" si="207"/>
        <v>理数数学Ⅱ</v>
      </c>
      <c r="AW305" s="57" t="str">
        <f t="shared" si="207"/>
        <v>スポーツⅠ</v>
      </c>
      <c r="AX305" s="57" t="str">
        <f t="shared" si="207"/>
        <v>音楽史</v>
      </c>
      <c r="AY305" s="57" t="str">
        <f t="shared" si="207"/>
        <v>美術史</v>
      </c>
      <c r="AZ305" s="57" t="str">
        <f t="shared" si="207"/>
        <v>総合英語Ⅱ</v>
      </c>
    </row>
    <row r="306" spans="2:52" x14ac:dyDescent="0.15">
      <c r="B306" s="50">
        <f t="shared" si="164"/>
        <v>1</v>
      </c>
      <c r="C306" s="50">
        <f t="shared" si="165"/>
        <v>1</v>
      </c>
      <c r="D306" s="50" t="str">
        <f t="shared" si="166"/>
        <v>2003_1_1</v>
      </c>
      <c r="E306" s="50" t="str">
        <f t="shared" si="168"/>
        <v>2_1_1</v>
      </c>
      <c r="F306" s="50">
        <f t="shared" si="169"/>
        <v>2</v>
      </c>
      <c r="G306" s="50">
        <f t="shared" si="170"/>
        <v>1</v>
      </c>
      <c r="H306" s="50">
        <f t="shared" si="171"/>
        <v>2001</v>
      </c>
      <c r="I306" s="57">
        <v>2003</v>
      </c>
      <c r="J306" s="57" t="s">
        <v>57</v>
      </c>
      <c r="K306" s="57" t="s">
        <v>569</v>
      </c>
      <c r="L306" s="57" t="str">
        <f t="shared" si="172"/>
        <v>2003_国語</v>
      </c>
      <c r="M306" s="57" t="str">
        <f t="shared" si="173"/>
        <v>2003_国語_国語表現Ⅰ</v>
      </c>
      <c r="N306" s="57">
        <f t="shared" si="167"/>
        <v>2001</v>
      </c>
      <c r="P306" s="57">
        <f t="shared" si="174"/>
        <v>305</v>
      </c>
      <c r="X306" s="59">
        <v>3</v>
      </c>
      <c r="Y306" s="56">
        <f t="shared" si="208"/>
        <v>4</v>
      </c>
      <c r="Z306" s="57" t="str">
        <f t="shared" si="209"/>
        <v>公民</v>
      </c>
      <c r="AA306" s="57" t="str">
        <f t="shared" si="210"/>
        <v>論理国語</v>
      </c>
      <c r="AB306" s="57" t="str">
        <f t="shared" si="207"/>
        <v>歴史総合</v>
      </c>
      <c r="AC306" s="57" t="str">
        <f t="shared" si="207"/>
        <v>政治・経済</v>
      </c>
      <c r="AD306" s="57" t="str">
        <f t="shared" si="207"/>
        <v>数学Ⅲ</v>
      </c>
      <c r="AE306" s="57" t="str">
        <f t="shared" si="207"/>
        <v>物理</v>
      </c>
      <c r="AF306" s="57" t="str">
        <f t="shared" si="207"/>
        <v>学校設定科目</v>
      </c>
      <c r="AG306" s="57" t="str">
        <f t="shared" si="207"/>
        <v>音楽Ⅲ</v>
      </c>
      <c r="AH306" s="57" t="str">
        <f t="shared" si="207"/>
        <v>英語コミュニケーションⅢ</v>
      </c>
      <c r="AI306" s="57" t="str">
        <f t="shared" si="207"/>
        <v>学校設定科目</v>
      </c>
      <c r="AJ306" s="57" t="str">
        <f t="shared" si="207"/>
        <v>学校設定科目</v>
      </c>
      <c r="AK306" s="57" t="str">
        <f t="shared" si="207"/>
        <v>学校設定科目</v>
      </c>
      <c r="AL306" s="57" t="str">
        <f t="shared" si="207"/>
        <v>自立活動</v>
      </c>
      <c r="AM306" s="57" t="str">
        <f t="shared" si="207"/>
        <v/>
      </c>
      <c r="AN306" s="57" t="str">
        <f t="shared" si="207"/>
        <v>総合実習</v>
      </c>
      <c r="AO306" s="57" t="str">
        <f t="shared" si="207"/>
        <v>製図</v>
      </c>
      <c r="AP306" s="57" t="str">
        <f t="shared" si="207"/>
        <v>総合実践</v>
      </c>
      <c r="AQ306" s="57" t="str">
        <f t="shared" si="207"/>
        <v>総合実習</v>
      </c>
      <c r="AR306" s="57" t="str">
        <f t="shared" si="207"/>
        <v>生活産業情報</v>
      </c>
      <c r="AS306" s="57" t="str">
        <f t="shared" si="207"/>
        <v>疾病の成り立ちと回復の促進</v>
      </c>
      <c r="AT306" s="57" t="str">
        <f t="shared" si="207"/>
        <v>情報の表現と管理</v>
      </c>
      <c r="AU306" s="57" t="str">
        <f t="shared" si="207"/>
        <v>コミュニケーション技術</v>
      </c>
      <c r="AV306" s="57" t="str">
        <f t="shared" si="207"/>
        <v>理数数学特論</v>
      </c>
      <c r="AW306" s="57" t="str">
        <f t="shared" si="207"/>
        <v>スポーツⅡ</v>
      </c>
      <c r="AX306" s="57" t="str">
        <f t="shared" si="207"/>
        <v>演奏研究</v>
      </c>
      <c r="AY306" s="57" t="str">
        <f t="shared" si="207"/>
        <v>鑑賞研究</v>
      </c>
      <c r="AZ306" s="57" t="str">
        <f t="shared" si="207"/>
        <v>総合英語Ⅲ</v>
      </c>
    </row>
    <row r="307" spans="2:52" x14ac:dyDescent="0.15">
      <c r="B307" s="50">
        <f t="shared" si="164"/>
        <v>1</v>
      </c>
      <c r="C307" s="50">
        <f t="shared" si="165"/>
        <v>2</v>
      </c>
      <c r="D307" s="50" t="str">
        <f t="shared" si="166"/>
        <v>2003_1_2</v>
      </c>
      <c r="E307" s="50" t="str">
        <f t="shared" si="168"/>
        <v>2_2_1</v>
      </c>
      <c r="F307" s="50">
        <f t="shared" si="169"/>
        <v>2</v>
      </c>
      <c r="G307" s="50">
        <f t="shared" si="170"/>
        <v>2</v>
      </c>
      <c r="H307" s="50">
        <f t="shared" si="171"/>
        <v>2002</v>
      </c>
      <c r="I307" s="57">
        <v>2003</v>
      </c>
      <c r="J307" s="57" t="s">
        <v>57</v>
      </c>
      <c r="K307" s="57" t="s">
        <v>570</v>
      </c>
      <c r="L307" s="57" t="str">
        <f t="shared" si="172"/>
        <v>2003_国語</v>
      </c>
      <c r="M307" s="57" t="str">
        <f t="shared" si="173"/>
        <v>2003_国語_国語表現Ⅱ</v>
      </c>
      <c r="N307" s="57">
        <f t="shared" si="167"/>
        <v>2002</v>
      </c>
      <c r="P307" s="57">
        <f t="shared" si="174"/>
        <v>306</v>
      </c>
      <c r="X307" s="59">
        <v>4</v>
      </c>
      <c r="Y307" s="56">
        <f t="shared" si="208"/>
        <v>7</v>
      </c>
      <c r="Z307" s="57" t="str">
        <f t="shared" si="209"/>
        <v>数学</v>
      </c>
      <c r="AA307" s="57" t="str">
        <f t="shared" si="210"/>
        <v>文学国語</v>
      </c>
      <c r="AB307" s="57" t="str">
        <f t="shared" si="207"/>
        <v>日本 史探究</v>
      </c>
      <c r="AC307" s="57" t="str">
        <f t="shared" si="207"/>
        <v>学校設定科目</v>
      </c>
      <c r="AD307" s="57" t="str">
        <f t="shared" si="207"/>
        <v>数学Ａ</v>
      </c>
      <c r="AE307" s="57" t="str">
        <f t="shared" si="207"/>
        <v>化学基礎</v>
      </c>
      <c r="AF307" s="57" t="str">
        <f t="shared" si="207"/>
        <v/>
      </c>
      <c r="AG307" s="57" t="str">
        <f t="shared" si="207"/>
        <v>美術Ⅰ</v>
      </c>
      <c r="AH307" s="57" t="str">
        <f t="shared" si="207"/>
        <v>論理・ 表現Ⅰ</v>
      </c>
      <c r="AI307" s="57" t="str">
        <f t="shared" si="207"/>
        <v/>
      </c>
      <c r="AJ307" s="57" t="str">
        <f t="shared" si="207"/>
        <v/>
      </c>
      <c r="AK307" s="57" t="str">
        <f t="shared" si="207"/>
        <v/>
      </c>
      <c r="AL307" s="57" t="str">
        <f t="shared" si="207"/>
        <v>日本語指導</v>
      </c>
      <c r="AM307" s="57" t="str">
        <f t="shared" si="207"/>
        <v/>
      </c>
      <c r="AN307" s="57" t="str">
        <f t="shared" si="207"/>
        <v>農業と情報</v>
      </c>
      <c r="AO307" s="57" t="str">
        <f t="shared" si="207"/>
        <v>工業情報数理</v>
      </c>
      <c r="AP307" s="57" t="str">
        <f t="shared" si="207"/>
        <v>ビジネス・コミュニケーション</v>
      </c>
      <c r="AQ307" s="57" t="str">
        <f t="shared" si="207"/>
        <v>海洋情報技術</v>
      </c>
      <c r="AR307" s="57" t="str">
        <f t="shared" si="207"/>
        <v>消費生活</v>
      </c>
      <c r="AS307" s="57" t="str">
        <f t="shared" si="207"/>
        <v>健康支援と社会保障制度</v>
      </c>
      <c r="AT307" s="57" t="str">
        <f t="shared" si="207"/>
        <v>情報テクノロジー</v>
      </c>
      <c r="AU307" s="57" t="str">
        <f t="shared" si="207"/>
        <v>生活支援技術</v>
      </c>
      <c r="AV307" s="57" t="str">
        <f t="shared" si="207"/>
        <v>理数物理</v>
      </c>
      <c r="AW307" s="57" t="str">
        <f t="shared" si="207"/>
        <v>スポーツⅢ</v>
      </c>
      <c r="AX307" s="57" t="str">
        <f t="shared" si="207"/>
        <v>ソルフェージュ</v>
      </c>
      <c r="AY307" s="57" t="str">
        <f t="shared" si="207"/>
        <v>素描</v>
      </c>
      <c r="AZ307" s="57" t="str">
        <f t="shared" si="207"/>
        <v>ディベート・ディスカッションⅠ</v>
      </c>
    </row>
    <row r="308" spans="2:52" x14ac:dyDescent="0.15">
      <c r="B308" s="50">
        <f t="shared" si="164"/>
        <v>1</v>
      </c>
      <c r="C308" s="50">
        <f t="shared" si="165"/>
        <v>3</v>
      </c>
      <c r="D308" s="50" t="str">
        <f t="shared" si="166"/>
        <v>2003_1_3</v>
      </c>
      <c r="E308" s="50" t="str">
        <f t="shared" si="168"/>
        <v>2_3_1</v>
      </c>
      <c r="F308" s="50">
        <f t="shared" si="169"/>
        <v>2</v>
      </c>
      <c r="G308" s="50">
        <f t="shared" si="170"/>
        <v>3</v>
      </c>
      <c r="H308" s="50">
        <f t="shared" si="171"/>
        <v>2003</v>
      </c>
      <c r="I308" s="57">
        <v>2003</v>
      </c>
      <c r="J308" s="57" t="s">
        <v>57</v>
      </c>
      <c r="K308" s="57" t="s">
        <v>336</v>
      </c>
      <c r="L308" s="57" t="str">
        <f t="shared" si="172"/>
        <v>2003_国語</v>
      </c>
      <c r="M308" s="57" t="str">
        <f t="shared" si="173"/>
        <v>2003_国語_国語総合</v>
      </c>
      <c r="N308" s="57">
        <f t="shared" si="167"/>
        <v>2003</v>
      </c>
      <c r="P308" s="57">
        <f t="shared" si="174"/>
        <v>307</v>
      </c>
      <c r="X308" s="59">
        <v>5</v>
      </c>
      <c r="Y308" s="56">
        <f t="shared" si="208"/>
        <v>10</v>
      </c>
      <c r="Z308" s="57" t="str">
        <f t="shared" si="209"/>
        <v>理科</v>
      </c>
      <c r="AA308" s="57" t="str">
        <f t="shared" si="210"/>
        <v>国語表現</v>
      </c>
      <c r="AB308" s="57" t="str">
        <f t="shared" si="207"/>
        <v>世界 史探究</v>
      </c>
      <c r="AC308" s="57" t="str">
        <f t="shared" si="207"/>
        <v/>
      </c>
      <c r="AD308" s="57" t="str">
        <f t="shared" si="207"/>
        <v>数学Ｂ</v>
      </c>
      <c r="AE308" s="57" t="str">
        <f t="shared" si="207"/>
        <v>化学</v>
      </c>
      <c r="AF308" s="57" t="str">
        <f t="shared" si="207"/>
        <v/>
      </c>
      <c r="AG308" s="57" t="str">
        <f t="shared" si="207"/>
        <v>美術Ⅱ</v>
      </c>
      <c r="AH308" s="57" t="str">
        <f t="shared" si="207"/>
        <v>論理・ 表現Ⅱ</v>
      </c>
      <c r="AI308" s="57" t="str">
        <f t="shared" si="207"/>
        <v/>
      </c>
      <c r="AJ308" s="57" t="str">
        <f t="shared" si="207"/>
        <v/>
      </c>
      <c r="AK308" s="57" t="str">
        <f t="shared" si="207"/>
        <v/>
      </c>
      <c r="AL308" s="57" t="str">
        <f t="shared" si="207"/>
        <v/>
      </c>
      <c r="AM308" s="57" t="str">
        <f t="shared" si="207"/>
        <v/>
      </c>
      <c r="AN308" s="57" t="str">
        <f t="shared" si="207"/>
        <v>作物</v>
      </c>
      <c r="AO308" s="57" t="str">
        <f t="shared" si="207"/>
        <v>工業材料技術</v>
      </c>
      <c r="AP308" s="57" t="str">
        <f t="shared" si="207"/>
        <v>マーケティング</v>
      </c>
      <c r="AQ308" s="57" t="str">
        <f t="shared" si="207"/>
        <v>水産海洋科学</v>
      </c>
      <c r="AR308" s="57" t="str">
        <f t="shared" si="207"/>
        <v>保育基礎</v>
      </c>
      <c r="AS308" s="57" t="str">
        <f t="shared" si="207"/>
        <v>成人看護</v>
      </c>
      <c r="AT308" s="57" t="str">
        <f t="shared" si="207"/>
        <v>情報セキュリティ</v>
      </c>
      <c r="AU308" s="57" t="str">
        <f t="shared" si="207"/>
        <v>介護過程</v>
      </c>
      <c r="AV308" s="57" t="str">
        <f t="shared" si="207"/>
        <v>理数化学</v>
      </c>
      <c r="AW308" s="57" t="str">
        <f t="shared" si="207"/>
        <v>スポーツⅣ</v>
      </c>
      <c r="AX308" s="57" t="str">
        <f t="shared" si="207"/>
        <v>声楽</v>
      </c>
      <c r="AY308" s="57" t="str">
        <f t="shared" si="207"/>
        <v>構成</v>
      </c>
      <c r="AZ308" s="57" t="str">
        <f t="shared" si="207"/>
        <v>ディベート・ディスカッションⅡ</v>
      </c>
    </row>
    <row r="309" spans="2:52" x14ac:dyDescent="0.15">
      <c r="B309" s="50">
        <f t="shared" si="164"/>
        <v>1</v>
      </c>
      <c r="C309" s="50">
        <f t="shared" si="165"/>
        <v>4</v>
      </c>
      <c r="D309" s="50" t="str">
        <f t="shared" si="166"/>
        <v>2003_1_4</v>
      </c>
      <c r="E309" s="50" t="str">
        <f t="shared" si="168"/>
        <v>2_4_1</v>
      </c>
      <c r="F309" s="50">
        <f t="shared" si="169"/>
        <v>2</v>
      </c>
      <c r="G309" s="50">
        <f t="shared" si="170"/>
        <v>4</v>
      </c>
      <c r="H309" s="50">
        <f t="shared" si="171"/>
        <v>2004</v>
      </c>
      <c r="I309" s="57">
        <v>2003</v>
      </c>
      <c r="J309" s="57" t="s">
        <v>57</v>
      </c>
      <c r="K309" s="57" t="s">
        <v>421</v>
      </c>
      <c r="L309" s="57" t="str">
        <f t="shared" si="172"/>
        <v>2003_国語</v>
      </c>
      <c r="M309" s="57" t="str">
        <f t="shared" si="173"/>
        <v>2003_国語_現代文</v>
      </c>
      <c r="N309" s="57">
        <f t="shared" si="167"/>
        <v>2004</v>
      </c>
      <c r="P309" s="57">
        <f t="shared" si="174"/>
        <v>308</v>
      </c>
      <c r="X309" s="59">
        <v>6</v>
      </c>
      <c r="Y309" s="56">
        <f t="shared" si="208"/>
        <v>3</v>
      </c>
      <c r="Z309" s="57" t="str">
        <f t="shared" si="209"/>
        <v>保健体育</v>
      </c>
      <c r="AA309" s="57" t="str">
        <f t="shared" si="210"/>
        <v>古典探究</v>
      </c>
      <c r="AB309" s="57" t="str">
        <f t="shared" si="207"/>
        <v>学校設定科目</v>
      </c>
      <c r="AC309" s="57" t="str">
        <f t="shared" si="207"/>
        <v/>
      </c>
      <c r="AD309" s="57" t="str">
        <f t="shared" si="207"/>
        <v>数学Ｃ</v>
      </c>
      <c r="AE309" s="57" t="str">
        <f t="shared" si="207"/>
        <v>生物基礎</v>
      </c>
      <c r="AF309" s="57" t="str">
        <f t="shared" si="207"/>
        <v/>
      </c>
      <c r="AG309" s="57" t="str">
        <f t="shared" si="207"/>
        <v>美術Ⅲ</v>
      </c>
      <c r="AH309" s="57" t="str">
        <f t="shared" si="207"/>
        <v>論理・ 表現Ⅲ</v>
      </c>
      <c r="AI309" s="57" t="str">
        <f t="shared" si="207"/>
        <v/>
      </c>
      <c r="AJ309" s="57" t="str">
        <f t="shared" si="207"/>
        <v/>
      </c>
      <c r="AK309" s="57" t="str">
        <f t="shared" si="207"/>
        <v/>
      </c>
      <c r="AL309" s="57" t="str">
        <f t="shared" si="207"/>
        <v/>
      </c>
      <c r="AM309" s="57" t="str">
        <f t="shared" si="207"/>
        <v/>
      </c>
      <c r="AN309" s="57" t="str">
        <f t="shared" si="207"/>
        <v>野菜</v>
      </c>
      <c r="AO309" s="57" t="str">
        <f t="shared" si="207"/>
        <v>工業技術英語</v>
      </c>
      <c r="AP309" s="57" t="str">
        <f t="shared" si="207"/>
        <v>商品開発と流通</v>
      </c>
      <c r="AQ309" s="57" t="str">
        <f t="shared" si="207"/>
        <v>漁業</v>
      </c>
      <c r="AR309" s="57" t="str">
        <f t="shared" si="207"/>
        <v>保育実践</v>
      </c>
      <c r="AS309" s="57" t="str">
        <f t="shared" si="207"/>
        <v>老年看護</v>
      </c>
      <c r="AT309" s="57" t="str">
        <f t="shared" si="207"/>
        <v>情報システムのプログラミング</v>
      </c>
      <c r="AU309" s="57" t="str">
        <f t="shared" si="207"/>
        <v>介護総合演習</v>
      </c>
      <c r="AV309" s="57" t="str">
        <f t="shared" si="207"/>
        <v>理数生物</v>
      </c>
      <c r="AW309" s="57" t="str">
        <f t="shared" si="207"/>
        <v>スポーツⅤ</v>
      </c>
      <c r="AX309" s="57" t="str">
        <f t="shared" si="207"/>
        <v>器楽</v>
      </c>
      <c r="AY309" s="57" t="str">
        <f t="shared" si="207"/>
        <v>絵画</v>
      </c>
      <c r="AZ309" s="57" t="str">
        <f t="shared" si="207"/>
        <v>エッセイライティングⅠ</v>
      </c>
    </row>
    <row r="310" spans="2:52" x14ac:dyDescent="0.15">
      <c r="B310" s="50">
        <f t="shared" si="164"/>
        <v>1</v>
      </c>
      <c r="C310" s="50">
        <f t="shared" si="165"/>
        <v>5</v>
      </c>
      <c r="D310" s="50" t="str">
        <f t="shared" si="166"/>
        <v>2003_1_5</v>
      </c>
      <c r="E310" s="50" t="str">
        <f t="shared" si="168"/>
        <v>2_5_1</v>
      </c>
      <c r="F310" s="50">
        <f t="shared" si="169"/>
        <v>2</v>
      </c>
      <c r="G310" s="50">
        <f t="shared" si="170"/>
        <v>5</v>
      </c>
      <c r="H310" s="50">
        <f t="shared" si="171"/>
        <v>2005</v>
      </c>
      <c r="I310" s="57">
        <v>2003</v>
      </c>
      <c r="J310" s="57" t="s">
        <v>57</v>
      </c>
      <c r="K310" s="57" t="s">
        <v>571</v>
      </c>
      <c r="L310" s="57" t="str">
        <f t="shared" si="172"/>
        <v>2003_国語</v>
      </c>
      <c r="M310" s="57" t="str">
        <f t="shared" si="173"/>
        <v>2003_国語_古典</v>
      </c>
      <c r="N310" s="57">
        <f t="shared" si="167"/>
        <v>2005</v>
      </c>
      <c r="P310" s="57">
        <f t="shared" si="174"/>
        <v>309</v>
      </c>
      <c r="X310" s="59">
        <v>7</v>
      </c>
      <c r="Y310" s="56">
        <f t="shared" si="208"/>
        <v>13</v>
      </c>
      <c r="Z310" s="57" t="str">
        <f t="shared" si="209"/>
        <v>芸術</v>
      </c>
      <c r="AA310" s="57" t="str">
        <f t="shared" si="210"/>
        <v>学校設定科目</v>
      </c>
      <c r="AB310" s="57" t="str">
        <f t="shared" si="207"/>
        <v/>
      </c>
      <c r="AC310" s="57" t="str">
        <f t="shared" si="207"/>
        <v/>
      </c>
      <c r="AD310" s="57" t="str">
        <f t="shared" si="207"/>
        <v>学校設定科目</v>
      </c>
      <c r="AE310" s="57" t="str">
        <f t="shared" si="207"/>
        <v>生物</v>
      </c>
      <c r="AF310" s="57" t="str">
        <f t="shared" si="207"/>
        <v/>
      </c>
      <c r="AG310" s="57" t="str">
        <f t="shared" si="207"/>
        <v>工芸Ⅰ</v>
      </c>
      <c r="AH310" s="57" t="str">
        <f t="shared" si="207"/>
        <v>学校設定科目</v>
      </c>
      <c r="AI310" s="57" t="str">
        <f t="shared" si="207"/>
        <v/>
      </c>
      <c r="AJ310" s="57" t="str">
        <f t="shared" si="207"/>
        <v/>
      </c>
      <c r="AK310" s="57" t="str">
        <f t="shared" si="207"/>
        <v/>
      </c>
      <c r="AL310" s="57" t="str">
        <f t="shared" si="207"/>
        <v/>
      </c>
      <c r="AM310" s="57" t="str">
        <f t="shared" si="207"/>
        <v/>
      </c>
      <c r="AN310" s="57" t="str">
        <f t="shared" si="207"/>
        <v>果樹</v>
      </c>
      <c r="AO310" s="57" t="str">
        <f t="shared" si="207"/>
        <v>工業管理技術</v>
      </c>
      <c r="AP310" s="57" t="str">
        <f t="shared" si="207"/>
        <v>観光ビジネス</v>
      </c>
      <c r="AQ310" s="57" t="str">
        <f t="shared" si="207"/>
        <v>航海・計器</v>
      </c>
      <c r="AR310" s="57" t="str">
        <f t="shared" si="207"/>
        <v>生活と福祉</v>
      </c>
      <c r="AS310" s="57" t="str">
        <f t="shared" si="207"/>
        <v>小児看護</v>
      </c>
      <c r="AT310" s="57" t="str">
        <f t="shared" si="207"/>
        <v>ネットワークシステム</v>
      </c>
      <c r="AU310" s="57" t="str">
        <f t="shared" si="207"/>
        <v>介護実習</v>
      </c>
      <c r="AV310" s="57" t="str">
        <f t="shared" si="207"/>
        <v>理数地学</v>
      </c>
      <c r="AW310" s="57" t="str">
        <f t="shared" si="207"/>
        <v>スポーツⅥ</v>
      </c>
      <c r="AX310" s="57" t="str">
        <f t="shared" si="207"/>
        <v>作曲</v>
      </c>
      <c r="AY310" s="57" t="str">
        <f t="shared" si="207"/>
        <v>版画</v>
      </c>
      <c r="AZ310" s="57" t="str">
        <f t="shared" si="207"/>
        <v>エッセイライティングⅡ</v>
      </c>
    </row>
    <row r="311" spans="2:52" x14ac:dyDescent="0.15">
      <c r="B311" s="50">
        <f t="shared" si="164"/>
        <v>1</v>
      </c>
      <c r="C311" s="50">
        <f t="shared" si="165"/>
        <v>6</v>
      </c>
      <c r="D311" s="50" t="str">
        <f t="shared" si="166"/>
        <v>2003_1_6</v>
      </c>
      <c r="E311" s="50" t="str">
        <f t="shared" si="168"/>
        <v>2_6_1</v>
      </c>
      <c r="F311" s="50">
        <f t="shared" si="169"/>
        <v>2</v>
      </c>
      <c r="G311" s="50">
        <f t="shared" si="170"/>
        <v>6</v>
      </c>
      <c r="H311" s="50">
        <f t="shared" si="171"/>
        <v>2006</v>
      </c>
      <c r="I311" s="57">
        <v>2003</v>
      </c>
      <c r="J311" s="57" t="s">
        <v>57</v>
      </c>
      <c r="K311" s="57" t="s">
        <v>572</v>
      </c>
      <c r="L311" s="57" t="str">
        <f t="shared" si="172"/>
        <v>2003_国語</v>
      </c>
      <c r="M311" s="57" t="str">
        <f t="shared" si="173"/>
        <v>2003_国語_古典講読</v>
      </c>
      <c r="N311" s="57">
        <f t="shared" si="167"/>
        <v>2006</v>
      </c>
      <c r="P311" s="57">
        <f t="shared" si="174"/>
        <v>310</v>
      </c>
      <c r="X311" s="59">
        <v>8</v>
      </c>
      <c r="Y311" s="56">
        <f t="shared" si="208"/>
        <v>7</v>
      </c>
      <c r="Z311" s="57" t="str">
        <f t="shared" si="209"/>
        <v>外国語</v>
      </c>
      <c r="AA311" s="57" t="str">
        <f t="shared" si="210"/>
        <v/>
      </c>
      <c r="AB311" s="57" t="str">
        <f t="shared" si="207"/>
        <v/>
      </c>
      <c r="AC311" s="57" t="str">
        <f t="shared" si="207"/>
        <v/>
      </c>
      <c r="AD311" s="57" t="str">
        <f t="shared" si="207"/>
        <v/>
      </c>
      <c r="AE311" s="57" t="str">
        <f t="shared" si="207"/>
        <v>地学基礎</v>
      </c>
      <c r="AF311" s="57" t="str">
        <f t="shared" si="207"/>
        <v/>
      </c>
      <c r="AG311" s="57" t="str">
        <f t="shared" si="207"/>
        <v>工芸Ⅱ</v>
      </c>
      <c r="AH311" s="57" t="str">
        <f t="shared" si="207"/>
        <v/>
      </c>
      <c r="AI311" s="57" t="str">
        <f t="shared" si="207"/>
        <v/>
      </c>
      <c r="AJ311" s="57" t="str">
        <f t="shared" si="207"/>
        <v/>
      </c>
      <c r="AK311" s="57" t="str">
        <f t="shared" si="207"/>
        <v/>
      </c>
      <c r="AL311" s="57" t="str">
        <f t="shared" si="207"/>
        <v/>
      </c>
      <c r="AM311" s="57" t="str">
        <f t="shared" si="207"/>
        <v/>
      </c>
      <c r="AN311" s="57" t="str">
        <f t="shared" si="207"/>
        <v>草花</v>
      </c>
      <c r="AO311" s="57" t="str">
        <f t="shared" si="207"/>
        <v>工業環境技術</v>
      </c>
      <c r="AP311" s="57" t="str">
        <f t="shared" si="207"/>
        <v>ビジネス・マネジメント</v>
      </c>
      <c r="AQ311" s="57" t="str">
        <f t="shared" si="207"/>
        <v>船舶運用</v>
      </c>
      <c r="AR311" s="57" t="str">
        <f t="shared" si="207"/>
        <v>住生活デザイン</v>
      </c>
      <c r="AS311" s="57" t="str">
        <f t="shared" si="207"/>
        <v>母性看護</v>
      </c>
      <c r="AT311" s="57" t="str">
        <f t="shared" si="207"/>
        <v>データベース</v>
      </c>
      <c r="AU311" s="57" t="str">
        <f t="shared" si="207"/>
        <v>こころとからだの理解</v>
      </c>
      <c r="AV311" s="57" t="str">
        <f t="shared" si="207"/>
        <v>学校設定科目</v>
      </c>
      <c r="AW311" s="57" t="str">
        <f t="shared" si="207"/>
        <v>スポーツ総合演習</v>
      </c>
      <c r="AX311" s="57" t="str">
        <f t="shared" si="207"/>
        <v>鑑賞研究</v>
      </c>
      <c r="AY311" s="57" t="str">
        <f t="shared" si="207"/>
        <v>彫刻</v>
      </c>
      <c r="AZ311" s="57" t="str">
        <f t="shared" si="207"/>
        <v>学校設定科目</v>
      </c>
    </row>
    <row r="312" spans="2:52" x14ac:dyDescent="0.15">
      <c r="B312" s="50">
        <f t="shared" si="164"/>
        <v>1</v>
      </c>
      <c r="C312" s="50">
        <f t="shared" si="165"/>
        <v>7</v>
      </c>
      <c r="D312" s="50" t="str">
        <f t="shared" si="166"/>
        <v>2003_1_7</v>
      </c>
      <c r="E312" s="50" t="str">
        <f t="shared" si="168"/>
        <v>2_7_1</v>
      </c>
      <c r="F312" s="50">
        <f t="shared" si="169"/>
        <v>2</v>
      </c>
      <c r="G312" s="50">
        <f t="shared" si="170"/>
        <v>7</v>
      </c>
      <c r="H312" s="50">
        <f t="shared" si="171"/>
        <v>2007</v>
      </c>
      <c r="I312" s="57">
        <v>2003</v>
      </c>
      <c r="J312" s="57" t="s">
        <v>57</v>
      </c>
      <c r="K312" s="57" t="s">
        <v>573</v>
      </c>
      <c r="L312" s="57" t="str">
        <f t="shared" si="172"/>
        <v>2003_国語</v>
      </c>
      <c r="M312" s="57" t="str">
        <f t="shared" si="173"/>
        <v>2003_国語_学校設定科目</v>
      </c>
      <c r="N312" s="57">
        <f t="shared" si="167"/>
        <v>2007</v>
      </c>
      <c r="P312" s="57">
        <f t="shared" si="174"/>
        <v>311</v>
      </c>
      <c r="X312" s="59">
        <v>9</v>
      </c>
      <c r="Y312" s="56">
        <f t="shared" si="208"/>
        <v>3</v>
      </c>
      <c r="Z312" s="57" t="str">
        <f t="shared" si="209"/>
        <v>家庭</v>
      </c>
      <c r="AA312" s="57" t="str">
        <f t="shared" si="210"/>
        <v/>
      </c>
      <c r="AB312" s="57" t="str">
        <f t="shared" si="207"/>
        <v/>
      </c>
      <c r="AC312" s="57" t="str">
        <f t="shared" si="207"/>
        <v/>
      </c>
      <c r="AD312" s="57" t="str">
        <f t="shared" si="207"/>
        <v/>
      </c>
      <c r="AE312" s="57" t="str">
        <f t="shared" si="207"/>
        <v>地学</v>
      </c>
      <c r="AF312" s="57" t="str">
        <f t="shared" si="207"/>
        <v/>
      </c>
      <c r="AG312" s="57" t="str">
        <f t="shared" si="207"/>
        <v>工芸Ⅲ</v>
      </c>
      <c r="AH312" s="57" t="str">
        <f t="shared" si="207"/>
        <v/>
      </c>
      <c r="AI312" s="57" t="str">
        <f t="shared" si="207"/>
        <v/>
      </c>
      <c r="AJ312" s="57" t="str">
        <f t="shared" si="207"/>
        <v/>
      </c>
      <c r="AK312" s="57" t="str">
        <f t="shared" si="207"/>
        <v/>
      </c>
      <c r="AL312" s="57" t="str">
        <f t="shared" si="207"/>
        <v/>
      </c>
      <c r="AM312" s="57" t="str">
        <f t="shared" si="207"/>
        <v/>
      </c>
      <c r="AN312" s="57" t="str">
        <f t="shared" si="207"/>
        <v>畜産</v>
      </c>
      <c r="AO312" s="57" t="str">
        <f t="shared" si="207"/>
        <v>機械工作</v>
      </c>
      <c r="AP312" s="57" t="str">
        <f t="shared" si="207"/>
        <v xml:space="preserve"> 能グローバル経済</v>
      </c>
      <c r="AQ312" s="57" t="str">
        <f t="shared" si="207"/>
        <v>船用機関</v>
      </c>
      <c r="AR312" s="57" t="str">
        <f t="shared" si="207"/>
        <v>服飾文化</v>
      </c>
      <c r="AS312" s="57" t="str">
        <f t="shared" si="207"/>
        <v>精神看護</v>
      </c>
      <c r="AT312" s="57" t="str">
        <f t="shared" si="207"/>
        <v>情報デザイン</v>
      </c>
      <c r="AU312" s="57" t="str">
        <f t="shared" si="207"/>
        <v>福祉情報</v>
      </c>
      <c r="AV312" s="57" t="str">
        <f t="shared" si="207"/>
        <v/>
      </c>
      <c r="AW312" s="57" t="str">
        <f t="shared" si="207"/>
        <v>学校設定科目</v>
      </c>
      <c r="AX312" s="57" t="str">
        <f t="shared" si="207"/>
        <v>学校設定科目</v>
      </c>
      <c r="AY312" s="57" t="str">
        <f t="shared" si="207"/>
        <v>ビジュアルデザイン</v>
      </c>
      <c r="AZ312" s="57" t="str">
        <f t="shared" si="207"/>
        <v/>
      </c>
    </row>
    <row r="313" spans="2:52" x14ac:dyDescent="0.15">
      <c r="B313" s="50">
        <f t="shared" si="164"/>
        <v>2</v>
      </c>
      <c r="C313" s="50">
        <f t="shared" si="165"/>
        <v>1</v>
      </c>
      <c r="D313" s="50" t="str">
        <f t="shared" si="166"/>
        <v>2003_2_1</v>
      </c>
      <c r="E313" s="50" t="str">
        <f t="shared" si="168"/>
        <v>2_1_2</v>
      </c>
      <c r="F313" s="50">
        <f t="shared" si="169"/>
        <v>2</v>
      </c>
      <c r="G313" s="50">
        <f t="shared" si="170"/>
        <v>8</v>
      </c>
      <c r="H313" s="50">
        <f t="shared" si="171"/>
        <v>2008</v>
      </c>
      <c r="I313" s="57">
        <v>2003</v>
      </c>
      <c r="J313" s="57" t="s">
        <v>409</v>
      </c>
      <c r="K313" s="57" t="s">
        <v>427</v>
      </c>
      <c r="L313" s="57" t="str">
        <f t="shared" si="172"/>
        <v>2003_地理歴史</v>
      </c>
      <c r="M313" s="57" t="str">
        <f t="shared" si="173"/>
        <v>2003_地理歴史_世界史Ａ</v>
      </c>
      <c r="N313" s="57">
        <f t="shared" si="167"/>
        <v>2008</v>
      </c>
      <c r="P313" s="57">
        <f t="shared" si="174"/>
        <v>312</v>
      </c>
      <c r="X313" s="59">
        <v>10</v>
      </c>
      <c r="Y313" s="56">
        <f t="shared" si="208"/>
        <v>3</v>
      </c>
      <c r="Z313" s="57" t="str">
        <f t="shared" si="209"/>
        <v>情報</v>
      </c>
      <c r="AA313" s="57" t="str">
        <f t="shared" si="210"/>
        <v/>
      </c>
      <c r="AB313" s="57" t="str">
        <f t="shared" si="207"/>
        <v/>
      </c>
      <c r="AC313" s="57" t="str">
        <f t="shared" si="207"/>
        <v/>
      </c>
      <c r="AD313" s="57" t="str">
        <f t="shared" si="207"/>
        <v/>
      </c>
      <c r="AE313" s="57" t="str">
        <f t="shared" si="207"/>
        <v>学校設定科目</v>
      </c>
      <c r="AF313" s="57" t="str">
        <f t="shared" si="207"/>
        <v/>
      </c>
      <c r="AG313" s="57" t="str">
        <f t="shared" si="207"/>
        <v>書道Ⅰ</v>
      </c>
      <c r="AH313" s="57" t="str">
        <f t="shared" si="207"/>
        <v/>
      </c>
      <c r="AI313" s="57" t="str">
        <f t="shared" si="207"/>
        <v/>
      </c>
      <c r="AJ313" s="57" t="str">
        <f t="shared" si="207"/>
        <v/>
      </c>
      <c r="AK313" s="57" t="str">
        <f t="shared" si="207"/>
        <v/>
      </c>
      <c r="AL313" s="57" t="str">
        <f t="shared" si="207"/>
        <v/>
      </c>
      <c r="AM313" s="57" t="str">
        <f t="shared" si="207"/>
        <v/>
      </c>
      <c r="AN313" s="57" t="str">
        <f t="shared" si="207"/>
        <v>栽培と環境</v>
      </c>
      <c r="AO313" s="57" t="str">
        <f t="shared" si="207"/>
        <v>機械設計</v>
      </c>
      <c r="AP313" s="57" t="str">
        <f t="shared" si="207"/>
        <v>ビジネス法規</v>
      </c>
      <c r="AQ313" s="57" t="str">
        <f t="shared" si="207"/>
        <v>機械設計工作</v>
      </c>
      <c r="AR313" s="57" t="str">
        <f t="shared" si="207"/>
        <v>ファッション造形基礎</v>
      </c>
      <c r="AS313" s="57" t="str">
        <f t="shared" si="207"/>
        <v>在宅看護</v>
      </c>
      <c r="AT313" s="57" t="str">
        <f t="shared" si="207"/>
        <v>コンテンツの制作と発信</v>
      </c>
      <c r="AU313" s="57" t="str">
        <f t="shared" si="207"/>
        <v>学校設定科目</v>
      </c>
      <c r="AV313" s="57" t="str">
        <f t="shared" si="207"/>
        <v/>
      </c>
      <c r="AW313" s="57" t="str">
        <f t="shared" si="207"/>
        <v/>
      </c>
      <c r="AX313" s="57" t="str">
        <f t="shared" si="207"/>
        <v/>
      </c>
      <c r="AY313" s="57" t="str">
        <f t="shared" si="207"/>
        <v>クラフトデザイン</v>
      </c>
      <c r="AZ313" s="57" t="str">
        <f t="shared" si="207"/>
        <v/>
      </c>
    </row>
    <row r="314" spans="2:52" x14ac:dyDescent="0.15">
      <c r="B314" s="50">
        <f t="shared" si="164"/>
        <v>2</v>
      </c>
      <c r="C314" s="50">
        <f t="shared" si="165"/>
        <v>2</v>
      </c>
      <c r="D314" s="50" t="str">
        <f t="shared" si="166"/>
        <v>2003_2_2</v>
      </c>
      <c r="E314" s="50" t="str">
        <f t="shared" si="168"/>
        <v>2_2_2</v>
      </c>
      <c r="F314" s="50">
        <f t="shared" si="169"/>
        <v>2</v>
      </c>
      <c r="G314" s="50">
        <f t="shared" si="170"/>
        <v>9</v>
      </c>
      <c r="H314" s="50">
        <f t="shared" si="171"/>
        <v>2009</v>
      </c>
      <c r="I314" s="57">
        <v>2003</v>
      </c>
      <c r="J314" s="57" t="s">
        <v>409</v>
      </c>
      <c r="K314" s="57" t="s">
        <v>428</v>
      </c>
      <c r="L314" s="57" t="str">
        <f t="shared" si="172"/>
        <v>2003_地理歴史</v>
      </c>
      <c r="M314" s="57" t="str">
        <f t="shared" si="173"/>
        <v>2003_地理歴史_世界史Ｂ</v>
      </c>
      <c r="N314" s="57">
        <f t="shared" si="167"/>
        <v>2009</v>
      </c>
      <c r="P314" s="57">
        <f t="shared" si="174"/>
        <v>313</v>
      </c>
      <c r="X314" s="59">
        <v>11</v>
      </c>
      <c r="Y314" s="56">
        <f t="shared" si="208"/>
        <v>3</v>
      </c>
      <c r="Z314" s="57" t="str">
        <f t="shared" si="209"/>
        <v>理数</v>
      </c>
      <c r="AA314" s="57" t="str">
        <f t="shared" si="210"/>
        <v/>
      </c>
      <c r="AB314" s="57" t="str">
        <f t="shared" si="207"/>
        <v/>
      </c>
      <c r="AC314" s="57" t="str">
        <f t="shared" si="207"/>
        <v/>
      </c>
      <c r="AD314" s="57" t="str">
        <f t="shared" si="207"/>
        <v/>
      </c>
      <c r="AE314" s="57" t="str">
        <f t="shared" si="207"/>
        <v/>
      </c>
      <c r="AF314" s="57" t="str">
        <f t="shared" si="207"/>
        <v/>
      </c>
      <c r="AG314" s="57" t="str">
        <f t="shared" ref="AG314:AV345" si="211">IFERROR(VLOOKUP($W$301&amp;"_"&amp;AG$301&amp;"_"&amp;$X314,$D:$K,8,0),"")</f>
        <v>書道Ⅱ</v>
      </c>
      <c r="AH314" s="57" t="str">
        <f t="shared" si="211"/>
        <v/>
      </c>
      <c r="AI314" s="57" t="str">
        <f t="shared" si="211"/>
        <v/>
      </c>
      <c r="AJ314" s="57" t="str">
        <f t="shared" si="211"/>
        <v/>
      </c>
      <c r="AK314" s="57" t="str">
        <f t="shared" si="211"/>
        <v/>
      </c>
      <c r="AL314" s="57" t="str">
        <f t="shared" si="211"/>
        <v/>
      </c>
      <c r="AM314" s="57" t="str">
        <f t="shared" si="211"/>
        <v/>
      </c>
      <c r="AN314" s="57" t="str">
        <f t="shared" si="211"/>
        <v>飼育と環境</v>
      </c>
      <c r="AO314" s="57" t="str">
        <f t="shared" si="211"/>
        <v>原動機</v>
      </c>
      <c r="AP314" s="57" t="str">
        <f t="shared" si="211"/>
        <v>簿記</v>
      </c>
      <c r="AQ314" s="57" t="str">
        <f t="shared" si="211"/>
        <v>電気理論</v>
      </c>
      <c r="AR314" s="57" t="str">
        <f t="shared" si="211"/>
        <v>ファッション造形</v>
      </c>
      <c r="AS314" s="57" t="str">
        <f t="shared" si="211"/>
        <v>看護の統合と実践</v>
      </c>
      <c r="AT314" s="57" t="str">
        <f t="shared" si="211"/>
        <v>メディアとサービス</v>
      </c>
      <c r="AU314" s="57" t="str">
        <f t="shared" si="211"/>
        <v/>
      </c>
      <c r="AV314" s="57" t="str">
        <f t="shared" si="211"/>
        <v/>
      </c>
      <c r="AW314" s="57" t="str">
        <f t="shared" ref="AW314:AZ345" si="212">IFERROR(VLOOKUP($W$301&amp;"_"&amp;AW$301&amp;"_"&amp;$X314,$D:$K,8,0),"")</f>
        <v/>
      </c>
      <c r="AX314" s="57" t="str">
        <f t="shared" si="212"/>
        <v/>
      </c>
      <c r="AY314" s="57" t="str">
        <f t="shared" si="212"/>
        <v>情報メディアデザイン</v>
      </c>
      <c r="AZ314" s="57" t="str">
        <f t="shared" si="212"/>
        <v/>
      </c>
    </row>
    <row r="315" spans="2:52" x14ac:dyDescent="0.15">
      <c r="B315" s="50">
        <f t="shared" si="164"/>
        <v>2</v>
      </c>
      <c r="C315" s="50">
        <f t="shared" si="165"/>
        <v>3</v>
      </c>
      <c r="D315" s="50" t="str">
        <f t="shared" si="166"/>
        <v>2003_2_3</v>
      </c>
      <c r="E315" s="50" t="str">
        <f t="shared" si="168"/>
        <v>2_3_2</v>
      </c>
      <c r="F315" s="50">
        <f t="shared" si="169"/>
        <v>2</v>
      </c>
      <c r="G315" s="50">
        <f t="shared" si="170"/>
        <v>10</v>
      </c>
      <c r="H315" s="50">
        <f t="shared" si="171"/>
        <v>2010</v>
      </c>
      <c r="I315" s="57">
        <v>2003</v>
      </c>
      <c r="J315" s="57" t="s">
        <v>409</v>
      </c>
      <c r="K315" s="57" t="s">
        <v>429</v>
      </c>
      <c r="L315" s="57" t="str">
        <f t="shared" si="172"/>
        <v>2003_地理歴史</v>
      </c>
      <c r="M315" s="57" t="str">
        <f t="shared" si="173"/>
        <v>2003_地理歴史_日本史Ａ</v>
      </c>
      <c r="N315" s="57">
        <f t="shared" si="167"/>
        <v>2010</v>
      </c>
      <c r="P315" s="57">
        <f t="shared" si="174"/>
        <v>314</v>
      </c>
      <c r="X315" s="59">
        <v>12</v>
      </c>
      <c r="Y315" s="56">
        <f t="shared" si="208"/>
        <v>4</v>
      </c>
      <c r="Z315" s="57" t="str">
        <f t="shared" si="209"/>
        <v>教科なし</v>
      </c>
      <c r="AA315" s="57" t="str">
        <f t="shared" si="210"/>
        <v/>
      </c>
      <c r="AB315" s="57" t="str">
        <f t="shared" si="210"/>
        <v/>
      </c>
      <c r="AC315" s="57" t="str">
        <f t="shared" si="210"/>
        <v/>
      </c>
      <c r="AD315" s="57" t="str">
        <f t="shared" si="210"/>
        <v/>
      </c>
      <c r="AE315" s="57" t="str">
        <f t="shared" si="210"/>
        <v/>
      </c>
      <c r="AF315" s="57" t="str">
        <f t="shared" si="210"/>
        <v/>
      </c>
      <c r="AG315" s="57" t="str">
        <f t="shared" si="210"/>
        <v>書道Ⅲ</v>
      </c>
      <c r="AH315" s="57" t="str">
        <f t="shared" si="210"/>
        <v/>
      </c>
      <c r="AI315" s="57" t="str">
        <f t="shared" si="210"/>
        <v/>
      </c>
      <c r="AJ315" s="57" t="str">
        <f t="shared" si="210"/>
        <v/>
      </c>
      <c r="AK315" s="57" t="str">
        <f t="shared" si="210"/>
        <v/>
      </c>
      <c r="AL315" s="57" t="str">
        <f t="shared" si="210"/>
        <v/>
      </c>
      <c r="AM315" s="57" t="str">
        <f t="shared" si="210"/>
        <v/>
      </c>
      <c r="AN315" s="57" t="str">
        <f t="shared" si="210"/>
        <v>農業経営</v>
      </c>
      <c r="AO315" s="57" t="str">
        <f t="shared" si="210"/>
        <v>電子機械</v>
      </c>
      <c r="AP315" s="57" t="str">
        <f t="shared" si="210"/>
        <v>財務会計Ⅰ</v>
      </c>
      <c r="AQ315" s="57" t="str">
        <f t="shared" si="211"/>
        <v>移動体通信工学</v>
      </c>
      <c r="AR315" s="57" t="str">
        <f t="shared" si="211"/>
        <v>ファッションデザイン</v>
      </c>
      <c r="AS315" s="57" t="str">
        <f t="shared" si="211"/>
        <v>看護臨地実習</v>
      </c>
      <c r="AT315" s="57" t="str">
        <f t="shared" si="211"/>
        <v>情報実習</v>
      </c>
      <c r="AU315" s="57" t="str">
        <f t="shared" si="211"/>
        <v/>
      </c>
      <c r="AV315" s="57" t="str">
        <f t="shared" si="211"/>
        <v/>
      </c>
      <c r="AW315" s="57" t="str">
        <f t="shared" si="212"/>
        <v/>
      </c>
      <c r="AX315" s="57" t="str">
        <f t="shared" si="212"/>
        <v/>
      </c>
      <c r="AY315" s="57" t="str">
        <f t="shared" si="212"/>
        <v>映像表現</v>
      </c>
      <c r="AZ315" s="57" t="str">
        <f t="shared" si="212"/>
        <v/>
      </c>
    </row>
    <row r="316" spans="2:52" x14ac:dyDescent="0.15">
      <c r="B316" s="50">
        <f t="shared" si="164"/>
        <v>2</v>
      </c>
      <c r="C316" s="50">
        <f t="shared" si="165"/>
        <v>4</v>
      </c>
      <c r="D316" s="50" t="str">
        <f t="shared" si="166"/>
        <v>2003_2_4</v>
      </c>
      <c r="E316" s="50" t="str">
        <f t="shared" si="168"/>
        <v>2_4_2</v>
      </c>
      <c r="F316" s="50">
        <f t="shared" si="169"/>
        <v>2</v>
      </c>
      <c r="G316" s="50">
        <f t="shared" si="170"/>
        <v>11</v>
      </c>
      <c r="H316" s="50">
        <f t="shared" si="171"/>
        <v>2011</v>
      </c>
      <c r="I316" s="57">
        <v>2003</v>
      </c>
      <c r="J316" s="57" t="s">
        <v>409</v>
      </c>
      <c r="K316" s="57" t="s">
        <v>430</v>
      </c>
      <c r="L316" s="57" t="str">
        <f t="shared" si="172"/>
        <v>2003_地理歴史</v>
      </c>
      <c r="M316" s="57" t="str">
        <f t="shared" si="173"/>
        <v>2003_地理歴史_日本史Ｂ</v>
      </c>
      <c r="N316" s="57">
        <f t="shared" si="167"/>
        <v>2011</v>
      </c>
      <c r="P316" s="57">
        <f t="shared" si="174"/>
        <v>315</v>
      </c>
      <c r="X316" s="59">
        <v>13</v>
      </c>
      <c r="Y316" s="56">
        <f t="shared" si="208"/>
        <v>1</v>
      </c>
      <c r="Z316" s="57" t="str">
        <f t="shared" si="209"/>
        <v>学校設定教科</v>
      </c>
      <c r="AA316" s="57" t="str">
        <f t="shared" si="210"/>
        <v/>
      </c>
      <c r="AB316" s="57" t="str">
        <f t="shared" si="210"/>
        <v/>
      </c>
      <c r="AC316" s="57" t="str">
        <f t="shared" si="210"/>
        <v/>
      </c>
      <c r="AD316" s="57" t="str">
        <f t="shared" si="210"/>
        <v/>
      </c>
      <c r="AE316" s="57" t="str">
        <f t="shared" si="210"/>
        <v/>
      </c>
      <c r="AF316" s="57" t="str">
        <f t="shared" si="210"/>
        <v/>
      </c>
      <c r="AG316" s="57" t="str">
        <f t="shared" si="210"/>
        <v>学校設定科目</v>
      </c>
      <c r="AH316" s="57" t="str">
        <f t="shared" si="210"/>
        <v/>
      </c>
      <c r="AI316" s="57" t="str">
        <f t="shared" si="210"/>
        <v/>
      </c>
      <c r="AJ316" s="57" t="str">
        <f t="shared" si="210"/>
        <v/>
      </c>
      <c r="AK316" s="57" t="str">
        <f t="shared" si="210"/>
        <v/>
      </c>
      <c r="AL316" s="57" t="str">
        <f t="shared" si="210"/>
        <v/>
      </c>
      <c r="AM316" s="57" t="str">
        <f t="shared" si="210"/>
        <v/>
      </c>
      <c r="AN316" s="57" t="str">
        <f t="shared" si="210"/>
        <v>農業機械</v>
      </c>
      <c r="AO316" s="57" t="str">
        <f t="shared" si="210"/>
        <v>生産技術</v>
      </c>
      <c r="AP316" s="57" t="str">
        <f t="shared" si="210"/>
        <v>財務会計Ⅱ</v>
      </c>
      <c r="AQ316" s="57" t="str">
        <f t="shared" si="211"/>
        <v>海洋通信技術</v>
      </c>
      <c r="AR316" s="57" t="str">
        <f t="shared" si="211"/>
        <v>服飾手芸</v>
      </c>
      <c r="AS316" s="57" t="str">
        <f t="shared" si="211"/>
        <v>看護情報</v>
      </c>
      <c r="AT316" s="57" t="str">
        <f t="shared" si="211"/>
        <v>学校設定科目</v>
      </c>
      <c r="AU316" s="57" t="str">
        <f t="shared" si="211"/>
        <v/>
      </c>
      <c r="AV316" s="57" t="str">
        <f t="shared" si="211"/>
        <v/>
      </c>
      <c r="AW316" s="57" t="str">
        <f t="shared" si="212"/>
        <v/>
      </c>
      <c r="AX316" s="57" t="str">
        <f t="shared" si="212"/>
        <v/>
      </c>
      <c r="AY316" s="57" t="str">
        <f t="shared" si="212"/>
        <v>環境造形</v>
      </c>
      <c r="AZ316" s="57" t="str">
        <f t="shared" si="212"/>
        <v/>
      </c>
    </row>
    <row r="317" spans="2:52" x14ac:dyDescent="0.15">
      <c r="B317" s="50">
        <f t="shared" si="164"/>
        <v>2</v>
      </c>
      <c r="C317" s="50">
        <f t="shared" si="165"/>
        <v>5</v>
      </c>
      <c r="D317" s="50" t="str">
        <f t="shared" si="166"/>
        <v>2003_2_5</v>
      </c>
      <c r="E317" s="50" t="str">
        <f t="shared" si="168"/>
        <v>2_5_2</v>
      </c>
      <c r="F317" s="50">
        <f t="shared" si="169"/>
        <v>2</v>
      </c>
      <c r="G317" s="50">
        <f t="shared" si="170"/>
        <v>12</v>
      </c>
      <c r="H317" s="50">
        <f t="shared" si="171"/>
        <v>2012</v>
      </c>
      <c r="I317" s="57">
        <v>2003</v>
      </c>
      <c r="J317" s="57" t="s">
        <v>409</v>
      </c>
      <c r="K317" s="57" t="s">
        <v>431</v>
      </c>
      <c r="L317" s="57" t="str">
        <f t="shared" si="172"/>
        <v>2003_地理歴史</v>
      </c>
      <c r="M317" s="57" t="str">
        <f t="shared" si="173"/>
        <v>2003_地理歴史_地理Ａ</v>
      </c>
      <c r="N317" s="57">
        <f t="shared" si="167"/>
        <v>2012</v>
      </c>
      <c r="P317" s="57">
        <f t="shared" si="174"/>
        <v>316</v>
      </c>
      <c r="X317" s="59">
        <v>14</v>
      </c>
      <c r="Y317" s="56">
        <f t="shared" si="208"/>
        <v>31</v>
      </c>
      <c r="Z317" s="57" t="str">
        <f t="shared" si="209"/>
        <v>農業</v>
      </c>
      <c r="AA317" s="57" t="str">
        <f t="shared" si="210"/>
        <v/>
      </c>
      <c r="AB317" s="57" t="str">
        <f t="shared" si="210"/>
        <v/>
      </c>
      <c r="AC317" s="57" t="str">
        <f t="shared" si="210"/>
        <v/>
      </c>
      <c r="AD317" s="57" t="str">
        <f t="shared" si="210"/>
        <v/>
      </c>
      <c r="AE317" s="57" t="str">
        <f t="shared" si="210"/>
        <v/>
      </c>
      <c r="AF317" s="57" t="str">
        <f t="shared" si="210"/>
        <v/>
      </c>
      <c r="AG317" s="57" t="str">
        <f t="shared" si="210"/>
        <v/>
      </c>
      <c r="AH317" s="57" t="str">
        <f t="shared" si="210"/>
        <v/>
      </c>
      <c r="AI317" s="57" t="str">
        <f t="shared" si="210"/>
        <v/>
      </c>
      <c r="AJ317" s="57" t="str">
        <f t="shared" si="210"/>
        <v/>
      </c>
      <c r="AK317" s="57" t="str">
        <f t="shared" si="210"/>
        <v/>
      </c>
      <c r="AL317" s="57" t="str">
        <f t="shared" si="210"/>
        <v/>
      </c>
      <c r="AM317" s="57" t="str">
        <f t="shared" si="210"/>
        <v/>
      </c>
      <c r="AN317" s="57" t="str">
        <f t="shared" si="210"/>
        <v>植物バイオテクノロジー</v>
      </c>
      <c r="AO317" s="57" t="str">
        <f t="shared" si="210"/>
        <v>自動車工学</v>
      </c>
      <c r="AP317" s="57" t="str">
        <f t="shared" si="210"/>
        <v>原価計算</v>
      </c>
      <c r="AQ317" s="57" t="str">
        <f t="shared" si="211"/>
        <v>資源増殖</v>
      </c>
      <c r="AR317" s="57" t="str">
        <f t="shared" si="211"/>
        <v>フードデザイン</v>
      </c>
      <c r="AS317" s="57" t="str">
        <f t="shared" si="211"/>
        <v>学校設定科目</v>
      </c>
      <c r="AT317" s="57" t="str">
        <f t="shared" si="211"/>
        <v/>
      </c>
      <c r="AU317" s="57" t="str">
        <f t="shared" si="211"/>
        <v/>
      </c>
      <c r="AV317" s="57" t="str">
        <f t="shared" si="211"/>
        <v/>
      </c>
      <c r="AW317" s="57" t="str">
        <f t="shared" si="212"/>
        <v/>
      </c>
      <c r="AX317" s="57" t="str">
        <f t="shared" si="212"/>
        <v/>
      </c>
      <c r="AY317" s="57" t="str">
        <f t="shared" si="212"/>
        <v>学校設定科目</v>
      </c>
      <c r="AZ317" s="57" t="str">
        <f t="shared" si="212"/>
        <v/>
      </c>
    </row>
    <row r="318" spans="2:52" x14ac:dyDescent="0.15">
      <c r="B318" s="50">
        <f t="shared" si="164"/>
        <v>2</v>
      </c>
      <c r="C318" s="50">
        <f t="shared" si="165"/>
        <v>6</v>
      </c>
      <c r="D318" s="50" t="str">
        <f t="shared" si="166"/>
        <v>2003_2_6</v>
      </c>
      <c r="E318" s="50" t="str">
        <f t="shared" si="168"/>
        <v>2_6_2</v>
      </c>
      <c r="F318" s="50">
        <f t="shared" si="169"/>
        <v>2</v>
      </c>
      <c r="G318" s="50">
        <f t="shared" si="170"/>
        <v>13</v>
      </c>
      <c r="H318" s="50">
        <f t="shared" si="171"/>
        <v>2013</v>
      </c>
      <c r="I318" s="57">
        <v>2003</v>
      </c>
      <c r="J318" s="57" t="s">
        <v>409</v>
      </c>
      <c r="K318" s="57" t="s">
        <v>432</v>
      </c>
      <c r="L318" s="57" t="str">
        <f t="shared" si="172"/>
        <v>2003_地理歴史</v>
      </c>
      <c r="M318" s="57" t="str">
        <f t="shared" si="173"/>
        <v>2003_地理歴史_地理Ｂ</v>
      </c>
      <c r="N318" s="57">
        <f t="shared" si="167"/>
        <v>2013</v>
      </c>
      <c r="P318" s="57">
        <f t="shared" si="174"/>
        <v>317</v>
      </c>
      <c r="X318" s="59">
        <v>15</v>
      </c>
      <c r="Y318" s="56">
        <f t="shared" si="208"/>
        <v>59</v>
      </c>
      <c r="Z318" s="57" t="str">
        <f t="shared" si="209"/>
        <v>工業</v>
      </c>
      <c r="AA318" s="57" t="str">
        <f t="shared" si="210"/>
        <v/>
      </c>
      <c r="AB318" s="57" t="str">
        <f t="shared" si="210"/>
        <v/>
      </c>
      <c r="AC318" s="57" t="str">
        <f t="shared" si="210"/>
        <v/>
      </c>
      <c r="AD318" s="57" t="str">
        <f t="shared" si="210"/>
        <v/>
      </c>
      <c r="AE318" s="57" t="str">
        <f t="shared" si="210"/>
        <v/>
      </c>
      <c r="AF318" s="57" t="str">
        <f t="shared" si="210"/>
        <v/>
      </c>
      <c r="AG318" s="57" t="str">
        <f t="shared" si="210"/>
        <v/>
      </c>
      <c r="AH318" s="57" t="str">
        <f t="shared" si="210"/>
        <v/>
      </c>
      <c r="AI318" s="57" t="str">
        <f t="shared" si="210"/>
        <v/>
      </c>
      <c r="AJ318" s="57" t="str">
        <f t="shared" si="210"/>
        <v/>
      </c>
      <c r="AK318" s="57" t="str">
        <f t="shared" si="210"/>
        <v/>
      </c>
      <c r="AL318" s="57" t="str">
        <f t="shared" si="210"/>
        <v/>
      </c>
      <c r="AM318" s="57" t="str">
        <f t="shared" si="210"/>
        <v/>
      </c>
      <c r="AN318" s="57" t="str">
        <f t="shared" si="210"/>
        <v>食品製造</v>
      </c>
      <c r="AO318" s="57" t="str">
        <f t="shared" si="210"/>
        <v>自動車整備</v>
      </c>
      <c r="AP318" s="57" t="str">
        <f t="shared" si="210"/>
        <v>管理会計</v>
      </c>
      <c r="AQ318" s="57" t="str">
        <f t="shared" si="211"/>
        <v>海洋生物</v>
      </c>
      <c r="AR318" s="57" t="str">
        <f t="shared" si="211"/>
        <v>食文化</v>
      </c>
      <c r="AS318" s="57" t="str">
        <f t="shared" si="211"/>
        <v/>
      </c>
      <c r="AT318" s="57" t="str">
        <f t="shared" si="211"/>
        <v/>
      </c>
      <c r="AU318" s="57" t="str">
        <f t="shared" si="211"/>
        <v/>
      </c>
      <c r="AV318" s="57" t="str">
        <f t="shared" si="211"/>
        <v/>
      </c>
      <c r="AW318" s="57" t="str">
        <f t="shared" si="212"/>
        <v/>
      </c>
      <c r="AX318" s="57" t="str">
        <f t="shared" si="212"/>
        <v/>
      </c>
      <c r="AY318" s="57" t="str">
        <f t="shared" si="212"/>
        <v/>
      </c>
      <c r="AZ318" s="57" t="str">
        <f t="shared" si="212"/>
        <v/>
      </c>
    </row>
    <row r="319" spans="2:52" x14ac:dyDescent="0.15">
      <c r="B319" s="50">
        <f t="shared" si="164"/>
        <v>2</v>
      </c>
      <c r="C319" s="50">
        <f t="shared" si="165"/>
        <v>7</v>
      </c>
      <c r="D319" s="50" t="str">
        <f t="shared" si="166"/>
        <v>2003_2_7</v>
      </c>
      <c r="E319" s="50" t="str">
        <f t="shared" si="168"/>
        <v>2_7_2</v>
      </c>
      <c r="F319" s="50">
        <f t="shared" si="169"/>
        <v>2</v>
      </c>
      <c r="G319" s="50">
        <f t="shared" si="170"/>
        <v>14</v>
      </c>
      <c r="H319" s="50">
        <f t="shared" si="171"/>
        <v>2014</v>
      </c>
      <c r="I319" s="57">
        <v>2003</v>
      </c>
      <c r="J319" s="57" t="s">
        <v>409</v>
      </c>
      <c r="K319" s="57" t="s">
        <v>573</v>
      </c>
      <c r="L319" s="57" t="str">
        <f t="shared" si="172"/>
        <v>2003_地理歴史</v>
      </c>
      <c r="M319" s="57" t="str">
        <f t="shared" si="173"/>
        <v>2003_地理歴史_学校設定科目</v>
      </c>
      <c r="N319" s="57">
        <f t="shared" si="167"/>
        <v>2014</v>
      </c>
      <c r="P319" s="57">
        <f t="shared" si="174"/>
        <v>318</v>
      </c>
      <c r="X319" s="59">
        <v>16</v>
      </c>
      <c r="Y319" s="56">
        <f t="shared" si="208"/>
        <v>22</v>
      </c>
      <c r="Z319" s="57" t="str">
        <f t="shared" si="209"/>
        <v>商業</v>
      </c>
      <c r="AA319" s="57" t="str">
        <f t="shared" si="210"/>
        <v/>
      </c>
      <c r="AB319" s="57" t="str">
        <f t="shared" si="210"/>
        <v/>
      </c>
      <c r="AC319" s="57" t="str">
        <f t="shared" si="210"/>
        <v/>
      </c>
      <c r="AD319" s="57" t="str">
        <f t="shared" si="210"/>
        <v/>
      </c>
      <c r="AE319" s="57" t="str">
        <f t="shared" si="210"/>
        <v/>
      </c>
      <c r="AF319" s="57" t="str">
        <f t="shared" si="210"/>
        <v/>
      </c>
      <c r="AG319" s="57" t="str">
        <f t="shared" si="210"/>
        <v/>
      </c>
      <c r="AH319" s="57" t="str">
        <f t="shared" si="210"/>
        <v/>
      </c>
      <c r="AI319" s="57" t="str">
        <f t="shared" si="210"/>
        <v/>
      </c>
      <c r="AJ319" s="57" t="str">
        <f t="shared" si="210"/>
        <v/>
      </c>
      <c r="AK319" s="57" t="str">
        <f t="shared" si="210"/>
        <v/>
      </c>
      <c r="AL319" s="57" t="str">
        <f t="shared" si="210"/>
        <v/>
      </c>
      <c r="AM319" s="57" t="str">
        <f t="shared" si="210"/>
        <v/>
      </c>
      <c r="AN319" s="57" t="str">
        <f t="shared" si="210"/>
        <v>食品化学</v>
      </c>
      <c r="AO319" s="57" t="str">
        <f t="shared" si="210"/>
        <v>船舶工学</v>
      </c>
      <c r="AP319" s="57" t="str">
        <f t="shared" si="210"/>
        <v>情報処理</v>
      </c>
      <c r="AQ319" s="57" t="str">
        <f t="shared" si="211"/>
        <v>海洋環境</v>
      </c>
      <c r="AR319" s="57" t="str">
        <f t="shared" si="211"/>
        <v>調理</v>
      </c>
      <c r="AS319" s="57" t="str">
        <f t="shared" si="211"/>
        <v/>
      </c>
      <c r="AT319" s="57" t="str">
        <f t="shared" si="211"/>
        <v/>
      </c>
      <c r="AU319" s="57" t="str">
        <f t="shared" si="211"/>
        <v/>
      </c>
      <c r="AV319" s="57" t="str">
        <f t="shared" si="211"/>
        <v/>
      </c>
      <c r="AW319" s="57" t="str">
        <f t="shared" si="212"/>
        <v/>
      </c>
      <c r="AX319" s="57" t="str">
        <f t="shared" si="212"/>
        <v/>
      </c>
      <c r="AY319" s="57" t="str">
        <f t="shared" si="212"/>
        <v/>
      </c>
      <c r="AZ319" s="57" t="str">
        <f t="shared" si="212"/>
        <v/>
      </c>
    </row>
    <row r="320" spans="2:52" x14ac:dyDescent="0.15">
      <c r="B320" s="50">
        <f t="shared" si="164"/>
        <v>3</v>
      </c>
      <c r="C320" s="50">
        <f t="shared" si="165"/>
        <v>1</v>
      </c>
      <c r="D320" s="50" t="str">
        <f t="shared" si="166"/>
        <v>2003_3_1</v>
      </c>
      <c r="E320" s="50" t="str">
        <f t="shared" si="168"/>
        <v>2_1_3</v>
      </c>
      <c r="F320" s="50">
        <f t="shared" si="169"/>
        <v>2</v>
      </c>
      <c r="G320" s="50">
        <f t="shared" si="170"/>
        <v>15</v>
      </c>
      <c r="H320" s="50">
        <f t="shared" si="171"/>
        <v>2015</v>
      </c>
      <c r="I320" s="57">
        <v>2003</v>
      </c>
      <c r="J320" s="57" t="s">
        <v>67</v>
      </c>
      <c r="K320" s="57" t="s">
        <v>337</v>
      </c>
      <c r="L320" s="57" t="str">
        <f t="shared" si="172"/>
        <v>2003_公民</v>
      </c>
      <c r="M320" s="57" t="str">
        <f t="shared" si="173"/>
        <v>2003_公民_現代社会</v>
      </c>
      <c r="N320" s="57">
        <f t="shared" si="167"/>
        <v>2015</v>
      </c>
      <c r="P320" s="57">
        <f t="shared" si="174"/>
        <v>319</v>
      </c>
      <c r="X320" s="59">
        <v>17</v>
      </c>
      <c r="Y320" s="56">
        <f t="shared" si="208"/>
        <v>23</v>
      </c>
      <c r="Z320" s="57" t="str">
        <f t="shared" si="209"/>
        <v>水産</v>
      </c>
      <c r="AA320" s="57" t="str">
        <f t="shared" si="210"/>
        <v/>
      </c>
      <c r="AB320" s="57" t="str">
        <f t="shared" si="210"/>
        <v/>
      </c>
      <c r="AC320" s="57" t="str">
        <f t="shared" si="210"/>
        <v/>
      </c>
      <c r="AD320" s="57" t="str">
        <f t="shared" si="210"/>
        <v/>
      </c>
      <c r="AE320" s="57" t="str">
        <f t="shared" si="210"/>
        <v/>
      </c>
      <c r="AF320" s="57" t="str">
        <f t="shared" si="210"/>
        <v/>
      </c>
      <c r="AG320" s="57" t="str">
        <f t="shared" si="210"/>
        <v/>
      </c>
      <c r="AH320" s="57" t="str">
        <f t="shared" si="210"/>
        <v/>
      </c>
      <c r="AI320" s="57" t="str">
        <f t="shared" si="210"/>
        <v/>
      </c>
      <c r="AJ320" s="57" t="str">
        <f t="shared" si="210"/>
        <v/>
      </c>
      <c r="AK320" s="57" t="str">
        <f t="shared" si="210"/>
        <v/>
      </c>
      <c r="AL320" s="57" t="str">
        <f t="shared" si="210"/>
        <v/>
      </c>
      <c r="AM320" s="57" t="str">
        <f t="shared" si="210"/>
        <v/>
      </c>
      <c r="AN320" s="57" t="str">
        <f t="shared" si="210"/>
        <v>食品微生物</v>
      </c>
      <c r="AO320" s="57" t="str">
        <f t="shared" si="210"/>
        <v>電気回路</v>
      </c>
      <c r="AP320" s="57" t="str">
        <f t="shared" si="210"/>
        <v xml:space="preserve"> ソフトウェア活用</v>
      </c>
      <c r="AQ320" s="57" t="str">
        <f t="shared" si="211"/>
        <v>小型船舶</v>
      </c>
      <c r="AR320" s="57" t="str">
        <f t="shared" si="211"/>
        <v>栄養</v>
      </c>
      <c r="AS320" s="57" t="str">
        <f t="shared" si="211"/>
        <v/>
      </c>
      <c r="AT320" s="57" t="str">
        <f t="shared" si="211"/>
        <v/>
      </c>
      <c r="AU320" s="57" t="str">
        <f t="shared" si="211"/>
        <v/>
      </c>
      <c r="AV320" s="57" t="str">
        <f t="shared" si="211"/>
        <v/>
      </c>
      <c r="AW320" s="57" t="str">
        <f t="shared" si="212"/>
        <v/>
      </c>
      <c r="AX320" s="57" t="str">
        <f t="shared" si="212"/>
        <v/>
      </c>
      <c r="AY320" s="57" t="str">
        <f t="shared" si="212"/>
        <v/>
      </c>
      <c r="AZ320" s="57" t="str">
        <f t="shared" si="212"/>
        <v/>
      </c>
    </row>
    <row r="321" spans="2:52" x14ac:dyDescent="0.15">
      <c r="B321" s="50">
        <f t="shared" si="164"/>
        <v>3</v>
      </c>
      <c r="C321" s="50">
        <f t="shared" si="165"/>
        <v>2</v>
      </c>
      <c r="D321" s="50" t="str">
        <f t="shared" si="166"/>
        <v>2003_3_2</v>
      </c>
      <c r="E321" s="50" t="str">
        <f t="shared" si="168"/>
        <v>2_2_3</v>
      </c>
      <c r="F321" s="50">
        <f t="shared" si="169"/>
        <v>2</v>
      </c>
      <c r="G321" s="50">
        <f t="shared" si="170"/>
        <v>16</v>
      </c>
      <c r="H321" s="50">
        <f t="shared" si="171"/>
        <v>2016</v>
      </c>
      <c r="I321" s="57">
        <v>2003</v>
      </c>
      <c r="J321" s="57" t="s">
        <v>67</v>
      </c>
      <c r="K321" s="57" t="s">
        <v>69</v>
      </c>
      <c r="L321" s="57" t="str">
        <f t="shared" si="172"/>
        <v>2003_公民</v>
      </c>
      <c r="M321" s="57" t="str">
        <f t="shared" si="173"/>
        <v>2003_公民_倫理</v>
      </c>
      <c r="N321" s="57">
        <f t="shared" si="167"/>
        <v>2016</v>
      </c>
      <c r="P321" s="57">
        <f t="shared" si="174"/>
        <v>320</v>
      </c>
      <c r="X321" s="59">
        <v>18</v>
      </c>
      <c r="Y321" s="56">
        <f t="shared" si="208"/>
        <v>22</v>
      </c>
      <c r="Z321" s="57" t="str">
        <f t="shared" si="209"/>
        <v>専・家庭</v>
      </c>
      <c r="AA321" s="57" t="str">
        <f t="shared" si="210"/>
        <v/>
      </c>
      <c r="AB321" s="57" t="str">
        <f t="shared" si="210"/>
        <v/>
      </c>
      <c r="AC321" s="57" t="str">
        <f t="shared" si="210"/>
        <v/>
      </c>
      <c r="AD321" s="57" t="str">
        <f t="shared" si="210"/>
        <v/>
      </c>
      <c r="AE321" s="57" t="str">
        <f t="shared" si="210"/>
        <v/>
      </c>
      <c r="AF321" s="57" t="str">
        <f t="shared" si="210"/>
        <v/>
      </c>
      <c r="AG321" s="57" t="str">
        <f t="shared" si="210"/>
        <v/>
      </c>
      <c r="AH321" s="57" t="str">
        <f t="shared" si="210"/>
        <v/>
      </c>
      <c r="AI321" s="57" t="str">
        <f t="shared" si="210"/>
        <v/>
      </c>
      <c r="AJ321" s="57" t="str">
        <f t="shared" si="210"/>
        <v/>
      </c>
      <c r="AK321" s="57" t="str">
        <f t="shared" si="210"/>
        <v/>
      </c>
      <c r="AL321" s="57" t="str">
        <f t="shared" si="210"/>
        <v/>
      </c>
      <c r="AM321" s="57" t="str">
        <f t="shared" si="210"/>
        <v/>
      </c>
      <c r="AN321" s="57" t="str">
        <f t="shared" si="210"/>
        <v>食品流通</v>
      </c>
      <c r="AO321" s="57" t="str">
        <f t="shared" si="210"/>
        <v>電気機器</v>
      </c>
      <c r="AP321" s="57" t="str">
        <f t="shared" si="210"/>
        <v>プログラミング</v>
      </c>
      <c r="AQ321" s="57" t="str">
        <f t="shared" si="211"/>
        <v>食品製造</v>
      </c>
      <c r="AR321" s="57" t="str">
        <f t="shared" si="211"/>
        <v>食品</v>
      </c>
      <c r="AS321" s="57" t="str">
        <f t="shared" si="211"/>
        <v/>
      </c>
      <c r="AT321" s="57" t="str">
        <f t="shared" si="211"/>
        <v/>
      </c>
      <c r="AU321" s="57" t="str">
        <f t="shared" si="211"/>
        <v/>
      </c>
      <c r="AV321" s="57" t="str">
        <f t="shared" si="211"/>
        <v/>
      </c>
      <c r="AW321" s="57" t="str">
        <f t="shared" si="212"/>
        <v/>
      </c>
      <c r="AX321" s="57" t="str">
        <f t="shared" si="212"/>
        <v/>
      </c>
      <c r="AY321" s="57" t="str">
        <f t="shared" si="212"/>
        <v/>
      </c>
      <c r="AZ321" s="57" t="str">
        <f t="shared" si="212"/>
        <v/>
      </c>
    </row>
    <row r="322" spans="2:52" x14ac:dyDescent="0.15">
      <c r="B322" s="50">
        <f t="shared" ref="B322:B385" si="213">IF($I322="","",IF($I321&lt;&gt;$I322,1,IF($J321&lt;&gt;$J322,B321+1,B321)))</f>
        <v>3</v>
      </c>
      <c r="C322" s="50">
        <f t="shared" ref="C322:C385" si="214">IF($I322="","",IF($J321&lt;&gt;$J322,1,C321+1))</f>
        <v>3</v>
      </c>
      <c r="D322" s="50" t="str">
        <f t="shared" ref="D322:D385" si="215">IF($I322="","",$I322&amp;"_"&amp;$B322&amp;"_"&amp;$C322)</f>
        <v>2003_3_3</v>
      </c>
      <c r="E322" s="50" t="str">
        <f t="shared" si="168"/>
        <v>2_3_3</v>
      </c>
      <c r="F322" s="50">
        <f t="shared" si="169"/>
        <v>2</v>
      </c>
      <c r="G322" s="50">
        <f t="shared" si="170"/>
        <v>17</v>
      </c>
      <c r="H322" s="50">
        <f t="shared" si="171"/>
        <v>2017</v>
      </c>
      <c r="I322" s="57">
        <v>2003</v>
      </c>
      <c r="J322" s="57" t="s">
        <v>67</v>
      </c>
      <c r="K322" s="57" t="s">
        <v>70</v>
      </c>
      <c r="L322" s="57" t="str">
        <f t="shared" si="172"/>
        <v>2003_公民</v>
      </c>
      <c r="M322" s="57" t="str">
        <f t="shared" si="173"/>
        <v>2003_公民_政治・経済</v>
      </c>
      <c r="N322" s="57">
        <f t="shared" ref="N322:N385" si="216">H322</f>
        <v>2017</v>
      </c>
      <c r="P322" s="57">
        <f t="shared" si="174"/>
        <v>321</v>
      </c>
      <c r="X322" s="59">
        <v>19</v>
      </c>
      <c r="Y322" s="56">
        <f t="shared" si="208"/>
        <v>14</v>
      </c>
      <c r="Z322" s="57" t="str">
        <f t="shared" si="209"/>
        <v>看護</v>
      </c>
      <c r="AA322" s="57" t="str">
        <f t="shared" si="210"/>
        <v/>
      </c>
      <c r="AB322" s="57" t="str">
        <f t="shared" si="210"/>
        <v/>
      </c>
      <c r="AC322" s="57" t="str">
        <f t="shared" si="210"/>
        <v/>
      </c>
      <c r="AD322" s="57" t="str">
        <f t="shared" si="210"/>
        <v/>
      </c>
      <c r="AE322" s="57" t="str">
        <f t="shared" si="210"/>
        <v/>
      </c>
      <c r="AF322" s="57" t="str">
        <f t="shared" si="210"/>
        <v/>
      </c>
      <c r="AG322" s="57" t="str">
        <f t="shared" si="210"/>
        <v/>
      </c>
      <c r="AH322" s="57" t="str">
        <f t="shared" si="210"/>
        <v/>
      </c>
      <c r="AI322" s="57" t="str">
        <f t="shared" si="210"/>
        <v/>
      </c>
      <c r="AJ322" s="57" t="str">
        <f t="shared" si="210"/>
        <v/>
      </c>
      <c r="AK322" s="57" t="str">
        <f t="shared" si="210"/>
        <v/>
      </c>
      <c r="AL322" s="57" t="str">
        <f t="shared" si="210"/>
        <v/>
      </c>
      <c r="AM322" s="57" t="str">
        <f t="shared" si="210"/>
        <v/>
      </c>
      <c r="AN322" s="57" t="str">
        <f t="shared" si="210"/>
        <v>森林科学</v>
      </c>
      <c r="AO322" s="57" t="str">
        <f t="shared" si="210"/>
        <v>電力技術</v>
      </c>
      <c r="AP322" s="57" t="str">
        <f t="shared" si="210"/>
        <v>ネットワーク活用</v>
      </c>
      <c r="AQ322" s="57" t="str">
        <f t="shared" si="211"/>
        <v>食品管理</v>
      </c>
      <c r="AR322" s="57" t="str">
        <f t="shared" si="211"/>
        <v>食品衛生</v>
      </c>
      <c r="AS322" s="57" t="str">
        <f t="shared" si="211"/>
        <v/>
      </c>
      <c r="AT322" s="57" t="str">
        <f t="shared" si="211"/>
        <v/>
      </c>
      <c r="AU322" s="57" t="str">
        <f t="shared" si="211"/>
        <v/>
      </c>
      <c r="AV322" s="57" t="str">
        <f t="shared" si="211"/>
        <v/>
      </c>
      <c r="AW322" s="57" t="str">
        <f t="shared" si="212"/>
        <v/>
      </c>
      <c r="AX322" s="57" t="str">
        <f t="shared" si="212"/>
        <v/>
      </c>
      <c r="AY322" s="57" t="str">
        <f t="shared" si="212"/>
        <v/>
      </c>
      <c r="AZ322" s="57" t="str">
        <f t="shared" si="212"/>
        <v/>
      </c>
    </row>
    <row r="323" spans="2:52" x14ac:dyDescent="0.15">
      <c r="B323" s="50">
        <f t="shared" si="213"/>
        <v>3</v>
      </c>
      <c r="C323" s="50">
        <f t="shared" si="214"/>
        <v>4</v>
      </c>
      <c r="D323" s="50" t="str">
        <f t="shared" si="215"/>
        <v>2003_3_4</v>
      </c>
      <c r="E323" s="50" t="str">
        <f t="shared" ref="E323:E386" si="217">IF($I323="","",$F323&amp;"_"&amp;$C323&amp;"_"&amp;$B323)</f>
        <v>2_4_3</v>
      </c>
      <c r="F323" s="50">
        <f t="shared" ref="F323:F386" si="218">IF($I323="","",IF($I322&lt;&gt;$I323,F322+1,F322))</f>
        <v>2</v>
      </c>
      <c r="G323" s="50">
        <f t="shared" ref="G323:G386" si="219">IF($I323="","",IF($I322&lt;&gt;$I323,1,G322+1))</f>
        <v>18</v>
      </c>
      <c r="H323" s="50">
        <f t="shared" ref="H323:H386" si="220">IF($I323="","",1000*F323+G323)</f>
        <v>2018</v>
      </c>
      <c r="I323" s="57">
        <v>2003</v>
      </c>
      <c r="J323" s="57" t="s">
        <v>67</v>
      </c>
      <c r="K323" s="57" t="s">
        <v>573</v>
      </c>
      <c r="L323" s="57" t="str">
        <f t="shared" ref="L323:L386" si="221">$I323&amp;"_"&amp;$J323</f>
        <v>2003_公民</v>
      </c>
      <c r="M323" s="57" t="str">
        <f t="shared" ref="M323:M386" si="222">$I323&amp;"_"&amp;$J323&amp;"_"&amp;$K323</f>
        <v>2003_公民_学校設定科目</v>
      </c>
      <c r="N323" s="57">
        <f t="shared" si="216"/>
        <v>2018</v>
      </c>
      <c r="P323" s="57">
        <f t="shared" ref="P323:P386" si="223">IF(COUNTIF(K323,"*"&amp;$X$1&amp;"*"),P322+1,P322)</f>
        <v>322</v>
      </c>
      <c r="X323" s="59">
        <v>20</v>
      </c>
      <c r="Y323" s="56">
        <f t="shared" si="208"/>
        <v>13</v>
      </c>
      <c r="Z323" s="57" t="str">
        <f t="shared" si="209"/>
        <v>専・情報</v>
      </c>
      <c r="AA323" s="57" t="str">
        <f t="shared" si="210"/>
        <v/>
      </c>
      <c r="AB323" s="57" t="str">
        <f t="shared" si="210"/>
        <v/>
      </c>
      <c r="AC323" s="57" t="str">
        <f t="shared" si="210"/>
        <v/>
      </c>
      <c r="AD323" s="57" t="str">
        <f t="shared" si="210"/>
        <v/>
      </c>
      <c r="AE323" s="57" t="str">
        <f t="shared" si="210"/>
        <v/>
      </c>
      <c r="AF323" s="57" t="str">
        <f t="shared" si="210"/>
        <v/>
      </c>
      <c r="AG323" s="57" t="str">
        <f t="shared" si="210"/>
        <v/>
      </c>
      <c r="AH323" s="57" t="str">
        <f t="shared" si="210"/>
        <v/>
      </c>
      <c r="AI323" s="57" t="str">
        <f t="shared" si="210"/>
        <v/>
      </c>
      <c r="AJ323" s="57" t="str">
        <f t="shared" si="210"/>
        <v/>
      </c>
      <c r="AK323" s="57" t="str">
        <f t="shared" si="210"/>
        <v/>
      </c>
      <c r="AL323" s="57" t="str">
        <f t="shared" si="210"/>
        <v/>
      </c>
      <c r="AM323" s="57" t="str">
        <f t="shared" si="210"/>
        <v/>
      </c>
      <c r="AN323" s="57" t="str">
        <f t="shared" si="210"/>
        <v>森林経営</v>
      </c>
      <c r="AO323" s="57" t="str">
        <f t="shared" si="210"/>
        <v>電子技術</v>
      </c>
      <c r="AP323" s="57" t="str">
        <f t="shared" si="210"/>
        <v>ネットワーク管理</v>
      </c>
      <c r="AQ323" s="57" t="str">
        <f t="shared" si="211"/>
        <v>水産流通</v>
      </c>
      <c r="AR323" s="57" t="str">
        <f t="shared" si="211"/>
        <v>公衆衛生</v>
      </c>
      <c r="AS323" s="57" t="str">
        <f t="shared" si="211"/>
        <v/>
      </c>
      <c r="AT323" s="57" t="str">
        <f t="shared" si="211"/>
        <v/>
      </c>
      <c r="AU323" s="57" t="str">
        <f t="shared" si="211"/>
        <v/>
      </c>
      <c r="AV323" s="57" t="str">
        <f t="shared" si="211"/>
        <v/>
      </c>
      <c r="AW323" s="57" t="str">
        <f t="shared" si="212"/>
        <v/>
      </c>
      <c r="AX323" s="57" t="str">
        <f t="shared" si="212"/>
        <v/>
      </c>
      <c r="AY323" s="57" t="str">
        <f t="shared" si="212"/>
        <v/>
      </c>
      <c r="AZ323" s="57" t="str">
        <f t="shared" si="212"/>
        <v/>
      </c>
    </row>
    <row r="324" spans="2:52" x14ac:dyDescent="0.15">
      <c r="B324" s="50">
        <f t="shared" si="213"/>
        <v>4</v>
      </c>
      <c r="C324" s="50">
        <f t="shared" si="214"/>
        <v>1</v>
      </c>
      <c r="D324" s="50" t="str">
        <f t="shared" si="215"/>
        <v>2003_4_1</v>
      </c>
      <c r="E324" s="50" t="str">
        <f t="shared" si="217"/>
        <v>2_1_4</v>
      </c>
      <c r="F324" s="50">
        <f t="shared" si="218"/>
        <v>2</v>
      </c>
      <c r="G324" s="50">
        <f t="shared" si="219"/>
        <v>19</v>
      </c>
      <c r="H324" s="50">
        <f t="shared" si="220"/>
        <v>2019</v>
      </c>
      <c r="I324" s="57">
        <v>2003</v>
      </c>
      <c r="J324" s="57" t="s">
        <v>71</v>
      </c>
      <c r="K324" s="57" t="s">
        <v>574</v>
      </c>
      <c r="L324" s="57" t="str">
        <f t="shared" si="221"/>
        <v>2003_数学</v>
      </c>
      <c r="M324" s="57" t="str">
        <f t="shared" si="222"/>
        <v>2003_数学_数学基礎</v>
      </c>
      <c r="N324" s="57">
        <f t="shared" si="216"/>
        <v>2019</v>
      </c>
      <c r="P324" s="57">
        <f t="shared" si="223"/>
        <v>323</v>
      </c>
      <c r="X324" s="59">
        <v>21</v>
      </c>
      <c r="Y324" s="56">
        <f t="shared" si="208"/>
        <v>10</v>
      </c>
      <c r="Z324" s="57" t="str">
        <f t="shared" si="209"/>
        <v>福祉</v>
      </c>
      <c r="AA324" s="57" t="str">
        <f t="shared" si="210"/>
        <v/>
      </c>
      <c r="AB324" s="57" t="str">
        <f t="shared" si="210"/>
        <v/>
      </c>
      <c r="AC324" s="57" t="str">
        <f t="shared" si="210"/>
        <v/>
      </c>
      <c r="AD324" s="57" t="str">
        <f t="shared" si="210"/>
        <v/>
      </c>
      <c r="AE324" s="57" t="str">
        <f t="shared" si="210"/>
        <v/>
      </c>
      <c r="AF324" s="57" t="str">
        <f t="shared" si="210"/>
        <v/>
      </c>
      <c r="AG324" s="57" t="str">
        <f t="shared" si="210"/>
        <v/>
      </c>
      <c r="AH324" s="57" t="str">
        <f t="shared" si="210"/>
        <v/>
      </c>
      <c r="AI324" s="57" t="str">
        <f t="shared" si="210"/>
        <v/>
      </c>
      <c r="AJ324" s="57" t="str">
        <f t="shared" si="210"/>
        <v/>
      </c>
      <c r="AK324" s="57" t="str">
        <f t="shared" si="210"/>
        <v/>
      </c>
      <c r="AL324" s="57" t="str">
        <f t="shared" si="210"/>
        <v/>
      </c>
      <c r="AM324" s="57" t="str">
        <f t="shared" si="210"/>
        <v/>
      </c>
      <c r="AN324" s="57" t="str">
        <f t="shared" si="210"/>
        <v>林産物利用</v>
      </c>
      <c r="AO324" s="57" t="str">
        <f t="shared" si="210"/>
        <v>電子回路</v>
      </c>
      <c r="AP324" s="57" t="str">
        <f t="shared" si="210"/>
        <v>情報の表現と管理</v>
      </c>
      <c r="AQ324" s="57" t="str">
        <f t="shared" si="211"/>
        <v>ダイビング</v>
      </c>
      <c r="AR324" s="57" t="str">
        <f t="shared" si="211"/>
        <v>総合調理実習</v>
      </c>
      <c r="AS324" s="57" t="str">
        <f t="shared" si="211"/>
        <v/>
      </c>
      <c r="AT324" s="57" t="str">
        <f t="shared" si="211"/>
        <v/>
      </c>
      <c r="AU324" s="57" t="str">
        <f t="shared" si="211"/>
        <v/>
      </c>
      <c r="AV324" s="57" t="str">
        <f t="shared" si="211"/>
        <v/>
      </c>
      <c r="AW324" s="57" t="str">
        <f t="shared" si="212"/>
        <v/>
      </c>
      <c r="AX324" s="57" t="str">
        <f t="shared" si="212"/>
        <v/>
      </c>
      <c r="AY324" s="57" t="str">
        <f t="shared" si="212"/>
        <v/>
      </c>
      <c r="AZ324" s="57" t="str">
        <f t="shared" si="212"/>
        <v/>
      </c>
    </row>
    <row r="325" spans="2:52" x14ac:dyDescent="0.15">
      <c r="B325" s="50">
        <f t="shared" si="213"/>
        <v>4</v>
      </c>
      <c r="C325" s="50">
        <f t="shared" si="214"/>
        <v>2</v>
      </c>
      <c r="D325" s="50" t="str">
        <f t="shared" si="215"/>
        <v>2003_4_2</v>
      </c>
      <c r="E325" s="50" t="str">
        <f t="shared" si="217"/>
        <v>2_2_4</v>
      </c>
      <c r="F325" s="50">
        <f t="shared" si="218"/>
        <v>2</v>
      </c>
      <c r="G325" s="50">
        <f t="shared" si="219"/>
        <v>20</v>
      </c>
      <c r="H325" s="50">
        <f t="shared" si="220"/>
        <v>2020</v>
      </c>
      <c r="I325" s="57">
        <v>2003</v>
      </c>
      <c r="J325" s="57" t="s">
        <v>71</v>
      </c>
      <c r="K325" s="57" t="s">
        <v>72</v>
      </c>
      <c r="L325" s="57" t="str">
        <f t="shared" si="221"/>
        <v>2003_数学</v>
      </c>
      <c r="M325" s="57" t="str">
        <f t="shared" si="222"/>
        <v>2003_数学_数学Ⅰ</v>
      </c>
      <c r="N325" s="57">
        <f t="shared" si="216"/>
        <v>2020</v>
      </c>
      <c r="P325" s="57">
        <f t="shared" si="223"/>
        <v>324</v>
      </c>
      <c r="X325" s="59">
        <v>22</v>
      </c>
      <c r="Y325" s="56">
        <f t="shared" si="208"/>
        <v>8</v>
      </c>
      <c r="Z325" s="57" t="str">
        <f t="shared" si="209"/>
        <v>専・理数</v>
      </c>
      <c r="AA325" s="57" t="str">
        <f t="shared" si="210"/>
        <v/>
      </c>
      <c r="AB325" s="57" t="str">
        <f t="shared" si="210"/>
        <v/>
      </c>
      <c r="AC325" s="57" t="str">
        <f t="shared" si="210"/>
        <v/>
      </c>
      <c r="AD325" s="57" t="str">
        <f t="shared" si="210"/>
        <v/>
      </c>
      <c r="AE325" s="57" t="str">
        <f t="shared" si="210"/>
        <v/>
      </c>
      <c r="AF325" s="57" t="str">
        <f t="shared" si="210"/>
        <v/>
      </c>
      <c r="AG325" s="57" t="str">
        <f t="shared" si="210"/>
        <v/>
      </c>
      <c r="AH325" s="57" t="str">
        <f t="shared" si="210"/>
        <v/>
      </c>
      <c r="AI325" s="57" t="str">
        <f t="shared" si="210"/>
        <v/>
      </c>
      <c r="AJ325" s="57" t="str">
        <f t="shared" si="210"/>
        <v/>
      </c>
      <c r="AK325" s="57" t="str">
        <f t="shared" si="210"/>
        <v/>
      </c>
      <c r="AL325" s="57" t="str">
        <f t="shared" si="210"/>
        <v/>
      </c>
      <c r="AM325" s="57" t="str">
        <f t="shared" si="210"/>
        <v/>
      </c>
      <c r="AN325" s="57" t="str">
        <f t="shared" si="210"/>
        <v>農業土木設計</v>
      </c>
      <c r="AO325" s="57" t="str">
        <f t="shared" si="210"/>
        <v>電子計測制御</v>
      </c>
      <c r="AP325" s="57" t="str">
        <f t="shared" si="210"/>
        <v>学校設定科目</v>
      </c>
      <c r="AQ325" s="57" t="str">
        <f t="shared" si="211"/>
        <v>マリンスポーツ</v>
      </c>
      <c r="AR325" s="57" t="str">
        <f t="shared" si="211"/>
        <v>学校設定科目</v>
      </c>
      <c r="AS325" s="57" t="str">
        <f t="shared" si="211"/>
        <v/>
      </c>
      <c r="AT325" s="57" t="str">
        <f t="shared" si="211"/>
        <v/>
      </c>
      <c r="AU325" s="57" t="str">
        <f t="shared" si="211"/>
        <v/>
      </c>
      <c r="AV325" s="57" t="str">
        <f t="shared" si="211"/>
        <v/>
      </c>
      <c r="AW325" s="57" t="str">
        <f t="shared" si="212"/>
        <v/>
      </c>
      <c r="AX325" s="57" t="str">
        <f t="shared" si="212"/>
        <v/>
      </c>
      <c r="AY325" s="57" t="str">
        <f t="shared" si="212"/>
        <v/>
      </c>
      <c r="AZ325" s="57" t="str">
        <f t="shared" si="212"/>
        <v/>
      </c>
    </row>
    <row r="326" spans="2:52" x14ac:dyDescent="0.15">
      <c r="B326" s="50">
        <f t="shared" si="213"/>
        <v>4</v>
      </c>
      <c r="C326" s="50">
        <f t="shared" si="214"/>
        <v>3</v>
      </c>
      <c r="D326" s="50" t="str">
        <f t="shared" si="215"/>
        <v>2003_4_3</v>
      </c>
      <c r="E326" s="50" t="str">
        <f t="shared" si="217"/>
        <v>2_3_4</v>
      </c>
      <c r="F326" s="50">
        <f t="shared" si="218"/>
        <v>2</v>
      </c>
      <c r="G326" s="50">
        <f t="shared" si="219"/>
        <v>21</v>
      </c>
      <c r="H326" s="50">
        <f t="shared" si="220"/>
        <v>2021</v>
      </c>
      <c r="I326" s="57">
        <v>2003</v>
      </c>
      <c r="J326" s="57" t="s">
        <v>71</v>
      </c>
      <c r="K326" s="57" t="s">
        <v>73</v>
      </c>
      <c r="L326" s="57" t="str">
        <f t="shared" si="221"/>
        <v>2003_数学</v>
      </c>
      <c r="M326" s="57" t="str">
        <f t="shared" si="222"/>
        <v>2003_数学_数学Ⅱ</v>
      </c>
      <c r="N326" s="57">
        <f t="shared" si="216"/>
        <v>2021</v>
      </c>
      <c r="P326" s="57">
        <f t="shared" si="223"/>
        <v>325</v>
      </c>
      <c r="X326" s="59">
        <v>23</v>
      </c>
      <c r="Y326" s="56">
        <f t="shared" si="208"/>
        <v>9</v>
      </c>
      <c r="Z326" s="57" t="str">
        <f t="shared" si="209"/>
        <v>体育</v>
      </c>
      <c r="AA326" s="57" t="str">
        <f t="shared" si="210"/>
        <v/>
      </c>
      <c r="AB326" s="57" t="str">
        <f t="shared" si="210"/>
        <v/>
      </c>
      <c r="AC326" s="57" t="str">
        <f t="shared" si="210"/>
        <v/>
      </c>
      <c r="AD326" s="57" t="str">
        <f t="shared" si="210"/>
        <v/>
      </c>
      <c r="AE326" s="57" t="str">
        <f t="shared" si="210"/>
        <v/>
      </c>
      <c r="AF326" s="57" t="str">
        <f t="shared" si="210"/>
        <v/>
      </c>
      <c r="AG326" s="57" t="str">
        <f t="shared" si="210"/>
        <v/>
      </c>
      <c r="AH326" s="57" t="str">
        <f t="shared" si="210"/>
        <v/>
      </c>
      <c r="AI326" s="57" t="str">
        <f t="shared" si="210"/>
        <v/>
      </c>
      <c r="AJ326" s="57" t="str">
        <f t="shared" si="210"/>
        <v/>
      </c>
      <c r="AK326" s="57" t="str">
        <f t="shared" si="210"/>
        <v/>
      </c>
      <c r="AL326" s="57" t="str">
        <f t="shared" si="210"/>
        <v/>
      </c>
      <c r="AM326" s="57" t="str">
        <f t="shared" si="210"/>
        <v/>
      </c>
      <c r="AN326" s="57" t="str">
        <f t="shared" si="210"/>
        <v>農業土木施工</v>
      </c>
      <c r="AO326" s="57" t="str">
        <f t="shared" si="210"/>
        <v>通信技術</v>
      </c>
      <c r="AP326" s="57" t="str">
        <f t="shared" si="210"/>
        <v/>
      </c>
      <c r="AQ326" s="57" t="str">
        <f t="shared" si="211"/>
        <v>学校設定科目</v>
      </c>
      <c r="AR326" s="57" t="str">
        <f t="shared" si="211"/>
        <v/>
      </c>
      <c r="AS326" s="57" t="str">
        <f t="shared" si="211"/>
        <v/>
      </c>
      <c r="AT326" s="57" t="str">
        <f t="shared" si="211"/>
        <v/>
      </c>
      <c r="AU326" s="57" t="str">
        <f t="shared" si="211"/>
        <v/>
      </c>
      <c r="AV326" s="57" t="str">
        <f t="shared" si="211"/>
        <v/>
      </c>
      <c r="AW326" s="57" t="str">
        <f t="shared" si="212"/>
        <v/>
      </c>
      <c r="AX326" s="57" t="str">
        <f t="shared" si="212"/>
        <v/>
      </c>
      <c r="AY326" s="57" t="str">
        <f t="shared" si="212"/>
        <v/>
      </c>
      <c r="AZ326" s="57" t="str">
        <f t="shared" si="212"/>
        <v/>
      </c>
    </row>
    <row r="327" spans="2:52" x14ac:dyDescent="0.15">
      <c r="B327" s="50">
        <f t="shared" si="213"/>
        <v>4</v>
      </c>
      <c r="C327" s="50">
        <f t="shared" si="214"/>
        <v>4</v>
      </c>
      <c r="D327" s="50" t="str">
        <f t="shared" si="215"/>
        <v>2003_4_4</v>
      </c>
      <c r="E327" s="50" t="str">
        <f t="shared" si="217"/>
        <v>2_4_4</v>
      </c>
      <c r="F327" s="50">
        <f t="shared" si="218"/>
        <v>2</v>
      </c>
      <c r="G327" s="50">
        <f t="shared" si="219"/>
        <v>22</v>
      </c>
      <c r="H327" s="50">
        <f t="shared" si="220"/>
        <v>2022</v>
      </c>
      <c r="I327" s="57">
        <v>2003</v>
      </c>
      <c r="J327" s="57" t="s">
        <v>71</v>
      </c>
      <c r="K327" s="57" t="s">
        <v>74</v>
      </c>
      <c r="L327" s="57" t="str">
        <f t="shared" si="221"/>
        <v>2003_数学</v>
      </c>
      <c r="M327" s="57" t="str">
        <f t="shared" si="222"/>
        <v>2003_数学_数学Ⅲ</v>
      </c>
      <c r="N327" s="57">
        <f t="shared" si="216"/>
        <v>2022</v>
      </c>
      <c r="P327" s="57">
        <f t="shared" si="223"/>
        <v>326</v>
      </c>
      <c r="X327" s="59">
        <v>24</v>
      </c>
      <c r="Y327" s="56">
        <f t="shared" si="208"/>
        <v>9</v>
      </c>
      <c r="Z327" s="57" t="str">
        <f t="shared" si="209"/>
        <v>音楽</v>
      </c>
      <c r="AA327" s="57" t="str">
        <f t="shared" si="210"/>
        <v/>
      </c>
      <c r="AB327" s="57" t="str">
        <f t="shared" si="210"/>
        <v/>
      </c>
      <c r="AC327" s="57" t="str">
        <f t="shared" si="210"/>
        <v/>
      </c>
      <c r="AD327" s="57" t="str">
        <f t="shared" si="210"/>
        <v/>
      </c>
      <c r="AE327" s="57" t="str">
        <f t="shared" si="210"/>
        <v/>
      </c>
      <c r="AF327" s="57" t="str">
        <f t="shared" si="210"/>
        <v/>
      </c>
      <c r="AG327" s="57" t="str">
        <f t="shared" si="210"/>
        <v/>
      </c>
      <c r="AH327" s="57" t="str">
        <f t="shared" si="210"/>
        <v/>
      </c>
      <c r="AI327" s="57" t="str">
        <f t="shared" si="210"/>
        <v/>
      </c>
      <c r="AJ327" s="57" t="str">
        <f t="shared" si="210"/>
        <v/>
      </c>
      <c r="AK327" s="57" t="str">
        <f t="shared" si="210"/>
        <v/>
      </c>
      <c r="AL327" s="57" t="str">
        <f t="shared" si="210"/>
        <v/>
      </c>
      <c r="AM327" s="57" t="str">
        <f t="shared" si="210"/>
        <v/>
      </c>
      <c r="AN327" s="57" t="str">
        <f t="shared" si="210"/>
        <v>水循環</v>
      </c>
      <c r="AO327" s="57" t="str">
        <f t="shared" si="210"/>
        <v>プログラミング技術</v>
      </c>
      <c r="AP327" s="57" t="str">
        <f t="shared" si="210"/>
        <v/>
      </c>
      <c r="AQ327" s="57" t="str">
        <f t="shared" si="211"/>
        <v/>
      </c>
      <c r="AR327" s="57" t="str">
        <f t="shared" si="211"/>
        <v/>
      </c>
      <c r="AS327" s="57" t="str">
        <f t="shared" si="211"/>
        <v/>
      </c>
      <c r="AT327" s="57" t="str">
        <f t="shared" si="211"/>
        <v/>
      </c>
      <c r="AU327" s="57" t="str">
        <f t="shared" si="211"/>
        <v/>
      </c>
      <c r="AV327" s="57" t="str">
        <f t="shared" si="211"/>
        <v/>
      </c>
      <c r="AW327" s="57" t="str">
        <f t="shared" si="212"/>
        <v/>
      </c>
      <c r="AX327" s="57" t="str">
        <f t="shared" si="212"/>
        <v/>
      </c>
      <c r="AY327" s="57" t="str">
        <f t="shared" si="212"/>
        <v/>
      </c>
      <c r="AZ327" s="57" t="str">
        <f t="shared" si="212"/>
        <v/>
      </c>
    </row>
    <row r="328" spans="2:52" x14ac:dyDescent="0.15">
      <c r="B328" s="50">
        <f t="shared" si="213"/>
        <v>4</v>
      </c>
      <c r="C328" s="50">
        <f t="shared" si="214"/>
        <v>5</v>
      </c>
      <c r="D328" s="50" t="str">
        <f t="shared" si="215"/>
        <v>2003_4_5</v>
      </c>
      <c r="E328" s="50" t="str">
        <f t="shared" si="217"/>
        <v>2_5_4</v>
      </c>
      <c r="F328" s="50">
        <f t="shared" si="218"/>
        <v>2</v>
      </c>
      <c r="G328" s="50">
        <f t="shared" si="219"/>
        <v>23</v>
      </c>
      <c r="H328" s="50">
        <f t="shared" si="220"/>
        <v>2023</v>
      </c>
      <c r="I328" s="57">
        <v>2003</v>
      </c>
      <c r="J328" s="57" t="s">
        <v>71</v>
      </c>
      <c r="K328" s="57" t="s">
        <v>75</v>
      </c>
      <c r="L328" s="57" t="str">
        <f t="shared" si="221"/>
        <v>2003_数学</v>
      </c>
      <c r="M328" s="57" t="str">
        <f t="shared" si="222"/>
        <v>2003_数学_数学Ａ</v>
      </c>
      <c r="N328" s="57">
        <f t="shared" si="216"/>
        <v>2023</v>
      </c>
      <c r="P328" s="57">
        <f t="shared" si="223"/>
        <v>327</v>
      </c>
      <c r="X328" s="59">
        <v>25</v>
      </c>
      <c r="Y328" s="56">
        <f t="shared" si="208"/>
        <v>14</v>
      </c>
      <c r="Z328" s="57" t="str">
        <f t="shared" si="209"/>
        <v>美術</v>
      </c>
      <c r="AA328" s="57" t="str">
        <f t="shared" si="210"/>
        <v/>
      </c>
      <c r="AB328" s="57" t="str">
        <f t="shared" si="210"/>
        <v/>
      </c>
      <c r="AC328" s="57" t="str">
        <f t="shared" si="210"/>
        <v/>
      </c>
      <c r="AD328" s="57" t="str">
        <f t="shared" si="210"/>
        <v/>
      </c>
      <c r="AE328" s="57" t="str">
        <f t="shared" si="210"/>
        <v/>
      </c>
      <c r="AF328" s="57" t="str">
        <f t="shared" si="210"/>
        <v/>
      </c>
      <c r="AG328" s="57" t="str">
        <f t="shared" si="210"/>
        <v/>
      </c>
      <c r="AH328" s="57" t="str">
        <f t="shared" si="210"/>
        <v/>
      </c>
      <c r="AI328" s="57" t="str">
        <f t="shared" si="210"/>
        <v/>
      </c>
      <c r="AJ328" s="57" t="str">
        <f t="shared" si="210"/>
        <v/>
      </c>
      <c r="AK328" s="57" t="str">
        <f t="shared" si="210"/>
        <v/>
      </c>
      <c r="AL328" s="57" t="str">
        <f t="shared" si="210"/>
        <v/>
      </c>
      <c r="AM328" s="57" t="str">
        <f t="shared" si="210"/>
        <v/>
      </c>
      <c r="AN328" s="57" t="str">
        <f t="shared" si="210"/>
        <v>造園計画</v>
      </c>
      <c r="AO328" s="57" t="str">
        <f t="shared" si="210"/>
        <v>ハードウェア技術</v>
      </c>
      <c r="AP328" s="57" t="str">
        <f t="shared" si="210"/>
        <v/>
      </c>
      <c r="AQ328" s="57" t="str">
        <f t="shared" si="211"/>
        <v/>
      </c>
      <c r="AR328" s="57" t="str">
        <f t="shared" si="211"/>
        <v/>
      </c>
      <c r="AS328" s="57" t="str">
        <f t="shared" si="211"/>
        <v/>
      </c>
      <c r="AT328" s="57" t="str">
        <f t="shared" si="211"/>
        <v/>
      </c>
      <c r="AU328" s="57" t="str">
        <f t="shared" si="211"/>
        <v/>
      </c>
      <c r="AV328" s="57" t="str">
        <f t="shared" si="211"/>
        <v/>
      </c>
      <c r="AW328" s="57" t="str">
        <f t="shared" si="212"/>
        <v/>
      </c>
      <c r="AX328" s="57" t="str">
        <f t="shared" si="212"/>
        <v/>
      </c>
      <c r="AY328" s="57" t="str">
        <f t="shared" si="212"/>
        <v/>
      </c>
      <c r="AZ328" s="57" t="str">
        <f t="shared" si="212"/>
        <v/>
      </c>
    </row>
    <row r="329" spans="2:52" x14ac:dyDescent="0.15">
      <c r="B329" s="50">
        <f t="shared" si="213"/>
        <v>4</v>
      </c>
      <c r="C329" s="50">
        <f t="shared" si="214"/>
        <v>6</v>
      </c>
      <c r="D329" s="50" t="str">
        <f t="shared" si="215"/>
        <v>2003_4_6</v>
      </c>
      <c r="E329" s="50" t="str">
        <f t="shared" si="217"/>
        <v>2_6_4</v>
      </c>
      <c r="F329" s="50">
        <f t="shared" si="218"/>
        <v>2</v>
      </c>
      <c r="G329" s="50">
        <f t="shared" si="219"/>
        <v>24</v>
      </c>
      <c r="H329" s="50">
        <f t="shared" si="220"/>
        <v>2024</v>
      </c>
      <c r="I329" s="57">
        <v>2003</v>
      </c>
      <c r="J329" s="57" t="s">
        <v>71</v>
      </c>
      <c r="K329" s="57" t="s">
        <v>76</v>
      </c>
      <c r="L329" s="57" t="str">
        <f t="shared" si="221"/>
        <v>2003_数学</v>
      </c>
      <c r="M329" s="57" t="str">
        <f t="shared" si="222"/>
        <v>2003_数学_数学Ｂ</v>
      </c>
      <c r="N329" s="57">
        <f t="shared" si="216"/>
        <v>2024</v>
      </c>
      <c r="P329" s="57">
        <f t="shared" si="223"/>
        <v>328</v>
      </c>
      <c r="X329" s="59">
        <v>26</v>
      </c>
      <c r="Y329" s="56">
        <f t="shared" si="208"/>
        <v>8</v>
      </c>
      <c r="Z329" s="57" t="str">
        <f t="shared" si="209"/>
        <v>英語</v>
      </c>
      <c r="AA329" s="57" t="str">
        <f t="shared" si="210"/>
        <v/>
      </c>
      <c r="AB329" s="57" t="str">
        <f t="shared" si="210"/>
        <v/>
      </c>
      <c r="AC329" s="57" t="str">
        <f t="shared" si="210"/>
        <v/>
      </c>
      <c r="AD329" s="57" t="str">
        <f t="shared" si="210"/>
        <v/>
      </c>
      <c r="AE329" s="57" t="str">
        <f t="shared" si="210"/>
        <v/>
      </c>
      <c r="AF329" s="57" t="str">
        <f t="shared" si="210"/>
        <v/>
      </c>
      <c r="AG329" s="57" t="str">
        <f t="shared" si="210"/>
        <v/>
      </c>
      <c r="AH329" s="57" t="str">
        <f t="shared" si="210"/>
        <v/>
      </c>
      <c r="AI329" s="57" t="str">
        <f t="shared" si="210"/>
        <v/>
      </c>
      <c r="AJ329" s="57" t="str">
        <f t="shared" si="210"/>
        <v/>
      </c>
      <c r="AK329" s="57" t="str">
        <f t="shared" si="210"/>
        <v/>
      </c>
      <c r="AL329" s="57" t="str">
        <f t="shared" si="210"/>
        <v/>
      </c>
      <c r="AM329" s="57" t="str">
        <f t="shared" si="210"/>
        <v/>
      </c>
      <c r="AN329" s="57" t="str">
        <f t="shared" si="210"/>
        <v>造園施工管理</v>
      </c>
      <c r="AO329" s="57" t="str">
        <f t="shared" si="210"/>
        <v>ソフトウェア技術</v>
      </c>
      <c r="AP329" s="57" t="str">
        <f t="shared" si="210"/>
        <v/>
      </c>
      <c r="AQ329" s="57" t="str">
        <f t="shared" si="211"/>
        <v/>
      </c>
      <c r="AR329" s="57" t="str">
        <f t="shared" si="211"/>
        <v/>
      </c>
      <c r="AS329" s="57" t="str">
        <f t="shared" si="211"/>
        <v/>
      </c>
      <c r="AT329" s="57" t="str">
        <f t="shared" si="211"/>
        <v/>
      </c>
      <c r="AU329" s="57" t="str">
        <f t="shared" si="211"/>
        <v/>
      </c>
      <c r="AV329" s="57" t="str">
        <f t="shared" si="211"/>
        <v/>
      </c>
      <c r="AW329" s="57" t="str">
        <f t="shared" si="212"/>
        <v/>
      </c>
      <c r="AX329" s="57" t="str">
        <f t="shared" si="212"/>
        <v/>
      </c>
      <c r="AY329" s="57" t="str">
        <f t="shared" si="212"/>
        <v/>
      </c>
      <c r="AZ329" s="57" t="str">
        <f t="shared" si="212"/>
        <v/>
      </c>
    </row>
    <row r="330" spans="2:52" x14ac:dyDescent="0.15">
      <c r="B330" s="50">
        <f t="shared" si="213"/>
        <v>4</v>
      </c>
      <c r="C330" s="50">
        <f t="shared" si="214"/>
        <v>7</v>
      </c>
      <c r="D330" s="50" t="str">
        <f t="shared" si="215"/>
        <v>2003_4_7</v>
      </c>
      <c r="E330" s="50" t="str">
        <f t="shared" si="217"/>
        <v>2_7_4</v>
      </c>
      <c r="F330" s="50">
        <f t="shared" si="218"/>
        <v>2</v>
      </c>
      <c r="G330" s="50">
        <f t="shared" si="219"/>
        <v>25</v>
      </c>
      <c r="H330" s="50">
        <f t="shared" si="220"/>
        <v>2025</v>
      </c>
      <c r="I330" s="57">
        <v>2003</v>
      </c>
      <c r="J330" s="57" t="s">
        <v>71</v>
      </c>
      <c r="K330" s="57" t="s">
        <v>77</v>
      </c>
      <c r="L330" s="57" t="str">
        <f t="shared" si="221"/>
        <v>2003_数学</v>
      </c>
      <c r="M330" s="57" t="str">
        <f t="shared" si="222"/>
        <v>2003_数学_数学Ｃ</v>
      </c>
      <c r="N330" s="57">
        <f t="shared" si="216"/>
        <v>2025</v>
      </c>
      <c r="P330" s="57">
        <f t="shared" si="223"/>
        <v>329</v>
      </c>
      <c r="X330" s="59">
        <v>27</v>
      </c>
      <c r="Y330" s="56" t="str">
        <f t="shared" si="208"/>
        <v/>
      </c>
      <c r="Z330" s="57" t="str">
        <f t="shared" si="209"/>
        <v/>
      </c>
      <c r="AA330" s="57" t="str">
        <f t="shared" si="210"/>
        <v/>
      </c>
      <c r="AB330" s="57" t="str">
        <f t="shared" si="210"/>
        <v/>
      </c>
      <c r="AC330" s="57" t="str">
        <f t="shared" si="210"/>
        <v/>
      </c>
      <c r="AD330" s="57" t="str">
        <f t="shared" si="210"/>
        <v/>
      </c>
      <c r="AE330" s="57" t="str">
        <f t="shared" si="210"/>
        <v/>
      </c>
      <c r="AF330" s="57" t="str">
        <f t="shared" ref="AF330:AU345" si="224">IFERROR(VLOOKUP($W$301&amp;"_"&amp;AF$301&amp;"_"&amp;$X330,$D:$K,8,0),"")</f>
        <v/>
      </c>
      <c r="AG330" s="57" t="str">
        <f t="shared" si="224"/>
        <v/>
      </c>
      <c r="AH330" s="57" t="str">
        <f t="shared" si="224"/>
        <v/>
      </c>
      <c r="AI330" s="57" t="str">
        <f t="shared" si="224"/>
        <v/>
      </c>
      <c r="AJ330" s="57" t="str">
        <f t="shared" si="224"/>
        <v/>
      </c>
      <c r="AK330" s="57" t="str">
        <f t="shared" si="224"/>
        <v/>
      </c>
      <c r="AL330" s="57" t="str">
        <f t="shared" si="224"/>
        <v/>
      </c>
      <c r="AM330" s="57" t="str">
        <f t="shared" si="224"/>
        <v/>
      </c>
      <c r="AN330" s="57" t="str">
        <f t="shared" si="224"/>
        <v>造園植栽</v>
      </c>
      <c r="AO330" s="57" t="str">
        <f t="shared" si="224"/>
        <v>コンピュータシステム技術</v>
      </c>
      <c r="AP330" s="57" t="str">
        <f t="shared" si="224"/>
        <v/>
      </c>
      <c r="AQ330" s="57" t="str">
        <f t="shared" si="224"/>
        <v/>
      </c>
      <c r="AR330" s="57" t="str">
        <f t="shared" si="224"/>
        <v/>
      </c>
      <c r="AS330" s="57" t="str">
        <f t="shared" si="224"/>
        <v/>
      </c>
      <c r="AT330" s="57" t="str">
        <f t="shared" si="224"/>
        <v/>
      </c>
      <c r="AU330" s="57" t="str">
        <f t="shared" si="224"/>
        <v/>
      </c>
      <c r="AV330" s="57" t="str">
        <f t="shared" si="211"/>
        <v/>
      </c>
      <c r="AW330" s="57" t="str">
        <f t="shared" si="212"/>
        <v/>
      </c>
      <c r="AX330" s="57" t="str">
        <f t="shared" si="212"/>
        <v/>
      </c>
      <c r="AY330" s="57" t="str">
        <f t="shared" si="212"/>
        <v/>
      </c>
      <c r="AZ330" s="57" t="str">
        <f t="shared" si="212"/>
        <v/>
      </c>
    </row>
    <row r="331" spans="2:52" x14ac:dyDescent="0.15">
      <c r="B331" s="50">
        <f t="shared" si="213"/>
        <v>4</v>
      </c>
      <c r="C331" s="50">
        <f t="shared" si="214"/>
        <v>8</v>
      </c>
      <c r="D331" s="50" t="str">
        <f t="shared" si="215"/>
        <v>2003_4_8</v>
      </c>
      <c r="E331" s="50" t="str">
        <f t="shared" si="217"/>
        <v>2_8_4</v>
      </c>
      <c r="F331" s="50">
        <f t="shared" si="218"/>
        <v>2</v>
      </c>
      <c r="G331" s="50">
        <f t="shared" si="219"/>
        <v>26</v>
      </c>
      <c r="H331" s="50">
        <f t="shared" si="220"/>
        <v>2026</v>
      </c>
      <c r="I331" s="57">
        <v>2003</v>
      </c>
      <c r="J331" s="57" t="s">
        <v>71</v>
      </c>
      <c r="K331" s="57" t="s">
        <v>573</v>
      </c>
      <c r="L331" s="57" t="str">
        <f t="shared" si="221"/>
        <v>2003_数学</v>
      </c>
      <c r="M331" s="57" t="str">
        <f t="shared" si="222"/>
        <v>2003_数学_学校設定科目</v>
      </c>
      <c r="N331" s="57">
        <f t="shared" si="216"/>
        <v>2026</v>
      </c>
      <c r="P331" s="57">
        <f t="shared" si="223"/>
        <v>330</v>
      </c>
      <c r="X331" s="59">
        <v>28</v>
      </c>
      <c r="Y331" s="56" t="str">
        <f t="shared" si="208"/>
        <v/>
      </c>
      <c r="Z331" s="57" t="str">
        <f t="shared" si="209"/>
        <v/>
      </c>
      <c r="AA331" s="57" t="str">
        <f t="shared" ref="AA331:AP346" si="225">IFERROR(VLOOKUP($W$301&amp;"_"&amp;AA$301&amp;"_"&amp;$X331,$D:$K,8,0),"")</f>
        <v/>
      </c>
      <c r="AB331" s="57" t="str">
        <f t="shared" si="225"/>
        <v/>
      </c>
      <c r="AC331" s="57" t="str">
        <f t="shared" si="225"/>
        <v/>
      </c>
      <c r="AD331" s="57" t="str">
        <f t="shared" si="225"/>
        <v/>
      </c>
      <c r="AE331" s="57" t="str">
        <f t="shared" si="225"/>
        <v/>
      </c>
      <c r="AF331" s="57" t="str">
        <f t="shared" si="225"/>
        <v/>
      </c>
      <c r="AG331" s="57" t="str">
        <f t="shared" si="225"/>
        <v/>
      </c>
      <c r="AH331" s="57" t="str">
        <f t="shared" si="225"/>
        <v/>
      </c>
      <c r="AI331" s="57" t="str">
        <f t="shared" si="225"/>
        <v/>
      </c>
      <c r="AJ331" s="57" t="str">
        <f t="shared" si="225"/>
        <v/>
      </c>
      <c r="AK331" s="57" t="str">
        <f t="shared" si="225"/>
        <v/>
      </c>
      <c r="AL331" s="57" t="str">
        <f t="shared" si="225"/>
        <v/>
      </c>
      <c r="AM331" s="57" t="str">
        <f t="shared" si="225"/>
        <v/>
      </c>
      <c r="AN331" s="57" t="str">
        <f t="shared" si="225"/>
        <v>測量</v>
      </c>
      <c r="AO331" s="57" t="str">
        <f t="shared" si="225"/>
        <v>建築構造</v>
      </c>
      <c r="AP331" s="57" t="str">
        <f t="shared" si="225"/>
        <v/>
      </c>
      <c r="AQ331" s="57" t="str">
        <f t="shared" si="224"/>
        <v/>
      </c>
      <c r="AR331" s="57" t="str">
        <f t="shared" si="224"/>
        <v/>
      </c>
      <c r="AS331" s="57" t="str">
        <f t="shared" si="224"/>
        <v/>
      </c>
      <c r="AT331" s="57" t="str">
        <f t="shared" si="224"/>
        <v/>
      </c>
      <c r="AU331" s="57" t="str">
        <f t="shared" si="224"/>
        <v/>
      </c>
      <c r="AV331" s="57" t="str">
        <f t="shared" si="211"/>
        <v/>
      </c>
      <c r="AW331" s="57" t="str">
        <f t="shared" si="212"/>
        <v/>
      </c>
      <c r="AX331" s="57" t="str">
        <f t="shared" si="212"/>
        <v/>
      </c>
      <c r="AY331" s="57" t="str">
        <f t="shared" si="212"/>
        <v/>
      </c>
      <c r="AZ331" s="57" t="str">
        <f t="shared" si="212"/>
        <v/>
      </c>
    </row>
    <row r="332" spans="2:52" x14ac:dyDescent="0.15">
      <c r="B332" s="50">
        <f t="shared" si="213"/>
        <v>5</v>
      </c>
      <c r="C332" s="50">
        <f t="shared" si="214"/>
        <v>1</v>
      </c>
      <c r="D332" s="50" t="str">
        <f t="shared" si="215"/>
        <v>2003_5_1</v>
      </c>
      <c r="E332" s="50" t="str">
        <f t="shared" si="217"/>
        <v>2_1_5</v>
      </c>
      <c r="F332" s="50">
        <f t="shared" si="218"/>
        <v>2</v>
      </c>
      <c r="G332" s="50">
        <f t="shared" si="219"/>
        <v>27</v>
      </c>
      <c r="H332" s="50">
        <f t="shared" si="220"/>
        <v>2027</v>
      </c>
      <c r="I332" s="57">
        <v>2003</v>
      </c>
      <c r="J332" s="57" t="s">
        <v>78</v>
      </c>
      <c r="K332" s="57" t="s">
        <v>575</v>
      </c>
      <c r="L332" s="57" t="str">
        <f t="shared" si="221"/>
        <v>2003_理科</v>
      </c>
      <c r="M332" s="57" t="str">
        <f t="shared" si="222"/>
        <v>2003_理科_理科基礎</v>
      </c>
      <c r="N332" s="57">
        <f t="shared" si="216"/>
        <v>2027</v>
      </c>
      <c r="P332" s="57">
        <f t="shared" si="223"/>
        <v>331</v>
      </c>
      <c r="X332" s="59">
        <v>29</v>
      </c>
      <c r="Y332" s="56" t="str">
        <f t="shared" si="208"/>
        <v/>
      </c>
      <c r="Z332" s="57" t="str">
        <f t="shared" si="209"/>
        <v/>
      </c>
      <c r="AA332" s="57" t="str">
        <f t="shared" si="225"/>
        <v/>
      </c>
      <c r="AB332" s="57" t="str">
        <f t="shared" si="225"/>
        <v/>
      </c>
      <c r="AC332" s="57" t="str">
        <f t="shared" si="225"/>
        <v/>
      </c>
      <c r="AD332" s="57" t="str">
        <f t="shared" si="225"/>
        <v/>
      </c>
      <c r="AE332" s="57" t="str">
        <f t="shared" si="225"/>
        <v/>
      </c>
      <c r="AF332" s="57" t="str">
        <f t="shared" si="225"/>
        <v/>
      </c>
      <c r="AG332" s="57" t="str">
        <f t="shared" si="225"/>
        <v/>
      </c>
      <c r="AH332" s="57" t="str">
        <f t="shared" si="225"/>
        <v/>
      </c>
      <c r="AI332" s="57" t="str">
        <f t="shared" si="225"/>
        <v/>
      </c>
      <c r="AJ332" s="57" t="str">
        <f t="shared" si="225"/>
        <v/>
      </c>
      <c r="AK332" s="57" t="str">
        <f t="shared" si="225"/>
        <v/>
      </c>
      <c r="AL332" s="57" t="str">
        <f t="shared" si="225"/>
        <v/>
      </c>
      <c r="AM332" s="57" t="str">
        <f t="shared" si="225"/>
        <v/>
      </c>
      <c r="AN332" s="57" t="str">
        <f t="shared" si="225"/>
        <v>生物活用</v>
      </c>
      <c r="AO332" s="57" t="str">
        <f t="shared" si="225"/>
        <v>建築計画</v>
      </c>
      <c r="AP332" s="57" t="str">
        <f t="shared" si="225"/>
        <v/>
      </c>
      <c r="AQ332" s="57" t="str">
        <f t="shared" si="224"/>
        <v/>
      </c>
      <c r="AR332" s="57" t="str">
        <f t="shared" si="224"/>
        <v/>
      </c>
      <c r="AS332" s="57" t="str">
        <f t="shared" si="224"/>
        <v/>
      </c>
      <c r="AT332" s="57" t="str">
        <f t="shared" si="224"/>
        <v/>
      </c>
      <c r="AU332" s="57" t="str">
        <f t="shared" si="224"/>
        <v/>
      </c>
      <c r="AV332" s="57" t="str">
        <f t="shared" si="211"/>
        <v/>
      </c>
      <c r="AW332" s="57" t="str">
        <f t="shared" si="212"/>
        <v/>
      </c>
      <c r="AX332" s="57" t="str">
        <f t="shared" si="212"/>
        <v/>
      </c>
      <c r="AY332" s="57" t="str">
        <f t="shared" si="212"/>
        <v/>
      </c>
      <c r="AZ332" s="57" t="str">
        <f t="shared" si="212"/>
        <v/>
      </c>
    </row>
    <row r="333" spans="2:52" x14ac:dyDescent="0.15">
      <c r="B333" s="50">
        <f t="shared" si="213"/>
        <v>5</v>
      </c>
      <c r="C333" s="50">
        <f t="shared" si="214"/>
        <v>2</v>
      </c>
      <c r="D333" s="50" t="str">
        <f t="shared" si="215"/>
        <v>2003_5_2</v>
      </c>
      <c r="E333" s="50" t="str">
        <f t="shared" si="217"/>
        <v>2_2_5</v>
      </c>
      <c r="F333" s="50">
        <f t="shared" si="218"/>
        <v>2</v>
      </c>
      <c r="G333" s="50">
        <f t="shared" si="219"/>
        <v>28</v>
      </c>
      <c r="H333" s="50">
        <f t="shared" si="220"/>
        <v>2028</v>
      </c>
      <c r="I333" s="57">
        <v>2003</v>
      </c>
      <c r="J333" s="57" t="s">
        <v>78</v>
      </c>
      <c r="K333" s="57" t="s">
        <v>576</v>
      </c>
      <c r="L333" s="57" t="str">
        <f t="shared" si="221"/>
        <v>2003_理科</v>
      </c>
      <c r="M333" s="57" t="str">
        <f t="shared" si="222"/>
        <v>2003_理科_理科総合Ａ</v>
      </c>
      <c r="N333" s="57">
        <f t="shared" si="216"/>
        <v>2028</v>
      </c>
      <c r="P333" s="57">
        <f t="shared" si="223"/>
        <v>332</v>
      </c>
      <c r="X333" s="59">
        <v>30</v>
      </c>
      <c r="Y333" s="56" t="str">
        <f t="shared" si="208"/>
        <v/>
      </c>
      <c r="Z333" s="57" t="str">
        <f t="shared" si="209"/>
        <v/>
      </c>
      <c r="AA333" s="57" t="str">
        <f t="shared" si="225"/>
        <v/>
      </c>
      <c r="AB333" s="57" t="str">
        <f t="shared" si="225"/>
        <v/>
      </c>
      <c r="AC333" s="57" t="str">
        <f t="shared" si="225"/>
        <v/>
      </c>
      <c r="AD333" s="57" t="str">
        <f t="shared" si="225"/>
        <v/>
      </c>
      <c r="AE333" s="57" t="str">
        <f t="shared" si="225"/>
        <v/>
      </c>
      <c r="AF333" s="57" t="str">
        <f t="shared" si="225"/>
        <v/>
      </c>
      <c r="AG333" s="57" t="str">
        <f t="shared" si="225"/>
        <v/>
      </c>
      <c r="AH333" s="57" t="str">
        <f t="shared" si="225"/>
        <v/>
      </c>
      <c r="AI333" s="57" t="str">
        <f t="shared" si="225"/>
        <v/>
      </c>
      <c r="AJ333" s="57" t="str">
        <f t="shared" si="225"/>
        <v/>
      </c>
      <c r="AK333" s="57" t="str">
        <f t="shared" si="225"/>
        <v/>
      </c>
      <c r="AL333" s="57" t="str">
        <f t="shared" si="225"/>
        <v/>
      </c>
      <c r="AM333" s="57" t="str">
        <f t="shared" si="225"/>
        <v/>
      </c>
      <c r="AN333" s="57" t="str">
        <f t="shared" si="225"/>
        <v>地域資源活用</v>
      </c>
      <c r="AO333" s="57" t="str">
        <f t="shared" si="225"/>
        <v>建築構造設計</v>
      </c>
      <c r="AP333" s="57" t="str">
        <f t="shared" si="225"/>
        <v/>
      </c>
      <c r="AQ333" s="57" t="str">
        <f t="shared" si="224"/>
        <v/>
      </c>
      <c r="AR333" s="57" t="str">
        <f t="shared" si="224"/>
        <v/>
      </c>
      <c r="AS333" s="57" t="str">
        <f t="shared" si="224"/>
        <v/>
      </c>
      <c r="AT333" s="57" t="str">
        <f t="shared" si="224"/>
        <v/>
      </c>
      <c r="AU333" s="57" t="str">
        <f t="shared" si="224"/>
        <v/>
      </c>
      <c r="AV333" s="57" t="str">
        <f t="shared" si="211"/>
        <v/>
      </c>
      <c r="AW333" s="57" t="str">
        <f t="shared" si="212"/>
        <v/>
      </c>
      <c r="AX333" s="57" t="str">
        <f t="shared" si="212"/>
        <v/>
      </c>
      <c r="AY333" s="57" t="str">
        <f t="shared" si="212"/>
        <v/>
      </c>
      <c r="AZ333" s="57" t="str">
        <f t="shared" si="212"/>
        <v/>
      </c>
    </row>
    <row r="334" spans="2:52" x14ac:dyDescent="0.15">
      <c r="B334" s="50">
        <f t="shared" si="213"/>
        <v>5</v>
      </c>
      <c r="C334" s="50">
        <f t="shared" si="214"/>
        <v>3</v>
      </c>
      <c r="D334" s="50" t="str">
        <f t="shared" si="215"/>
        <v>2003_5_3</v>
      </c>
      <c r="E334" s="50" t="str">
        <f t="shared" si="217"/>
        <v>2_3_5</v>
      </c>
      <c r="F334" s="50">
        <f t="shared" si="218"/>
        <v>2</v>
      </c>
      <c r="G334" s="50">
        <f t="shared" si="219"/>
        <v>29</v>
      </c>
      <c r="H334" s="50">
        <f t="shared" si="220"/>
        <v>2029</v>
      </c>
      <c r="I334" s="57">
        <v>2003</v>
      </c>
      <c r="J334" s="57" t="s">
        <v>78</v>
      </c>
      <c r="K334" s="57" t="s">
        <v>577</v>
      </c>
      <c r="L334" s="57" t="str">
        <f t="shared" si="221"/>
        <v>2003_理科</v>
      </c>
      <c r="M334" s="57" t="str">
        <f t="shared" si="222"/>
        <v>2003_理科_理科総合Ｂ</v>
      </c>
      <c r="N334" s="57">
        <f t="shared" si="216"/>
        <v>2029</v>
      </c>
      <c r="P334" s="57">
        <f t="shared" si="223"/>
        <v>333</v>
      </c>
      <c r="X334" s="59">
        <v>31</v>
      </c>
      <c r="Y334" s="56" t="str">
        <f t="shared" si="208"/>
        <v/>
      </c>
      <c r="Z334" s="57" t="str">
        <f t="shared" si="209"/>
        <v/>
      </c>
      <c r="AA334" s="57" t="str">
        <f t="shared" si="225"/>
        <v/>
      </c>
      <c r="AB334" s="57" t="str">
        <f t="shared" si="225"/>
        <v/>
      </c>
      <c r="AC334" s="57" t="str">
        <f t="shared" si="225"/>
        <v/>
      </c>
      <c r="AD334" s="57" t="str">
        <f t="shared" si="225"/>
        <v/>
      </c>
      <c r="AE334" s="57" t="str">
        <f t="shared" si="225"/>
        <v/>
      </c>
      <c r="AF334" s="57" t="str">
        <f t="shared" si="225"/>
        <v/>
      </c>
      <c r="AG334" s="57" t="str">
        <f t="shared" si="225"/>
        <v/>
      </c>
      <c r="AH334" s="57" t="str">
        <f t="shared" si="225"/>
        <v/>
      </c>
      <c r="AI334" s="57" t="str">
        <f t="shared" si="225"/>
        <v/>
      </c>
      <c r="AJ334" s="57" t="str">
        <f t="shared" si="225"/>
        <v/>
      </c>
      <c r="AK334" s="57" t="str">
        <f t="shared" si="225"/>
        <v/>
      </c>
      <c r="AL334" s="57" t="str">
        <f t="shared" si="225"/>
        <v/>
      </c>
      <c r="AM334" s="57" t="str">
        <f t="shared" si="225"/>
        <v/>
      </c>
      <c r="AN334" s="57" t="str">
        <f t="shared" si="225"/>
        <v>学校設定科目</v>
      </c>
      <c r="AO334" s="57" t="str">
        <f t="shared" si="225"/>
        <v>建築施工</v>
      </c>
      <c r="AP334" s="57" t="str">
        <f t="shared" si="225"/>
        <v/>
      </c>
      <c r="AQ334" s="57" t="str">
        <f t="shared" si="224"/>
        <v/>
      </c>
      <c r="AR334" s="57" t="str">
        <f t="shared" si="224"/>
        <v/>
      </c>
      <c r="AS334" s="57" t="str">
        <f t="shared" si="224"/>
        <v/>
      </c>
      <c r="AT334" s="57" t="str">
        <f t="shared" si="224"/>
        <v/>
      </c>
      <c r="AU334" s="57" t="str">
        <f t="shared" si="224"/>
        <v/>
      </c>
      <c r="AV334" s="57" t="str">
        <f t="shared" si="211"/>
        <v/>
      </c>
      <c r="AW334" s="57" t="str">
        <f t="shared" si="212"/>
        <v/>
      </c>
      <c r="AX334" s="57" t="str">
        <f t="shared" si="212"/>
        <v/>
      </c>
      <c r="AY334" s="57" t="str">
        <f t="shared" si="212"/>
        <v/>
      </c>
      <c r="AZ334" s="57" t="str">
        <f t="shared" si="212"/>
        <v/>
      </c>
    </row>
    <row r="335" spans="2:52" x14ac:dyDescent="0.15">
      <c r="B335" s="50">
        <f t="shared" si="213"/>
        <v>5</v>
      </c>
      <c r="C335" s="50">
        <f t="shared" si="214"/>
        <v>4</v>
      </c>
      <c r="D335" s="50" t="str">
        <f t="shared" si="215"/>
        <v>2003_5_4</v>
      </c>
      <c r="E335" s="50" t="str">
        <f t="shared" si="217"/>
        <v>2_4_5</v>
      </c>
      <c r="F335" s="50">
        <f t="shared" si="218"/>
        <v>2</v>
      </c>
      <c r="G335" s="50">
        <f t="shared" si="219"/>
        <v>30</v>
      </c>
      <c r="H335" s="50">
        <f t="shared" si="220"/>
        <v>2030</v>
      </c>
      <c r="I335" s="57">
        <v>2003</v>
      </c>
      <c r="J335" s="57" t="s">
        <v>78</v>
      </c>
      <c r="K335" s="57" t="s">
        <v>578</v>
      </c>
      <c r="L335" s="57" t="str">
        <f t="shared" si="221"/>
        <v>2003_理科</v>
      </c>
      <c r="M335" s="57" t="str">
        <f t="shared" si="222"/>
        <v>2003_理科_物理Ⅰ</v>
      </c>
      <c r="N335" s="57">
        <f t="shared" si="216"/>
        <v>2030</v>
      </c>
      <c r="P335" s="57">
        <f t="shared" si="223"/>
        <v>334</v>
      </c>
      <c r="X335" s="59">
        <v>32</v>
      </c>
      <c r="Y335" s="56" t="str">
        <f t="shared" si="208"/>
        <v/>
      </c>
      <c r="Z335" s="57" t="str">
        <f t="shared" si="209"/>
        <v/>
      </c>
      <c r="AA335" s="57" t="str">
        <f t="shared" si="225"/>
        <v/>
      </c>
      <c r="AB335" s="57" t="str">
        <f t="shared" si="225"/>
        <v/>
      </c>
      <c r="AC335" s="57" t="str">
        <f t="shared" si="225"/>
        <v/>
      </c>
      <c r="AD335" s="57" t="str">
        <f t="shared" si="225"/>
        <v/>
      </c>
      <c r="AE335" s="57" t="str">
        <f t="shared" si="225"/>
        <v/>
      </c>
      <c r="AF335" s="57" t="str">
        <f t="shared" si="225"/>
        <v/>
      </c>
      <c r="AG335" s="57" t="str">
        <f t="shared" si="225"/>
        <v/>
      </c>
      <c r="AH335" s="57" t="str">
        <f t="shared" si="225"/>
        <v/>
      </c>
      <c r="AI335" s="57" t="str">
        <f t="shared" si="225"/>
        <v/>
      </c>
      <c r="AJ335" s="57" t="str">
        <f t="shared" si="225"/>
        <v/>
      </c>
      <c r="AK335" s="57" t="str">
        <f t="shared" si="225"/>
        <v/>
      </c>
      <c r="AL335" s="57" t="str">
        <f t="shared" si="225"/>
        <v/>
      </c>
      <c r="AM335" s="57" t="str">
        <f t="shared" si="225"/>
        <v/>
      </c>
      <c r="AN335" s="57" t="str">
        <f t="shared" si="225"/>
        <v/>
      </c>
      <c r="AO335" s="57" t="str">
        <f t="shared" si="225"/>
        <v>建築法規</v>
      </c>
      <c r="AP335" s="57" t="str">
        <f t="shared" si="225"/>
        <v/>
      </c>
      <c r="AQ335" s="57" t="str">
        <f t="shared" si="224"/>
        <v/>
      </c>
      <c r="AR335" s="57" t="str">
        <f t="shared" si="224"/>
        <v/>
      </c>
      <c r="AS335" s="57" t="str">
        <f t="shared" si="224"/>
        <v/>
      </c>
      <c r="AT335" s="57" t="str">
        <f t="shared" si="224"/>
        <v/>
      </c>
      <c r="AU335" s="57" t="str">
        <f t="shared" si="224"/>
        <v/>
      </c>
      <c r="AV335" s="57" t="str">
        <f t="shared" si="211"/>
        <v/>
      </c>
      <c r="AW335" s="57" t="str">
        <f t="shared" si="212"/>
        <v/>
      </c>
      <c r="AX335" s="57" t="str">
        <f t="shared" si="212"/>
        <v/>
      </c>
      <c r="AY335" s="57" t="str">
        <f t="shared" si="212"/>
        <v/>
      </c>
      <c r="AZ335" s="57" t="str">
        <f t="shared" si="212"/>
        <v/>
      </c>
    </row>
    <row r="336" spans="2:52" x14ac:dyDescent="0.15">
      <c r="B336" s="50">
        <f t="shared" si="213"/>
        <v>5</v>
      </c>
      <c r="C336" s="50">
        <f t="shared" si="214"/>
        <v>5</v>
      </c>
      <c r="D336" s="50" t="str">
        <f t="shared" si="215"/>
        <v>2003_5_5</v>
      </c>
      <c r="E336" s="50" t="str">
        <f t="shared" si="217"/>
        <v>2_5_5</v>
      </c>
      <c r="F336" s="50">
        <f t="shared" si="218"/>
        <v>2</v>
      </c>
      <c r="G336" s="50">
        <f t="shared" si="219"/>
        <v>31</v>
      </c>
      <c r="H336" s="50">
        <f t="shared" si="220"/>
        <v>2031</v>
      </c>
      <c r="I336" s="57">
        <v>2003</v>
      </c>
      <c r="J336" s="57" t="s">
        <v>78</v>
      </c>
      <c r="K336" s="57" t="s">
        <v>436</v>
      </c>
      <c r="L336" s="57" t="str">
        <f t="shared" si="221"/>
        <v>2003_理科</v>
      </c>
      <c r="M336" s="57" t="str">
        <f t="shared" si="222"/>
        <v>2003_理科_物理Ⅱ</v>
      </c>
      <c r="N336" s="57">
        <f t="shared" si="216"/>
        <v>2031</v>
      </c>
      <c r="P336" s="57">
        <f t="shared" si="223"/>
        <v>335</v>
      </c>
      <c r="X336" s="59">
        <v>33</v>
      </c>
      <c r="Y336" s="56" t="str">
        <f t="shared" si="208"/>
        <v/>
      </c>
      <c r="Z336" s="57" t="str">
        <f t="shared" si="209"/>
        <v/>
      </c>
      <c r="AA336" s="57" t="str">
        <f t="shared" si="225"/>
        <v/>
      </c>
      <c r="AB336" s="57" t="str">
        <f t="shared" si="225"/>
        <v/>
      </c>
      <c r="AC336" s="57" t="str">
        <f t="shared" si="225"/>
        <v/>
      </c>
      <c r="AD336" s="57" t="str">
        <f t="shared" si="225"/>
        <v/>
      </c>
      <c r="AE336" s="57" t="str">
        <f t="shared" si="225"/>
        <v/>
      </c>
      <c r="AF336" s="57" t="str">
        <f t="shared" si="225"/>
        <v/>
      </c>
      <c r="AG336" s="57" t="str">
        <f t="shared" si="225"/>
        <v/>
      </c>
      <c r="AH336" s="57" t="str">
        <f t="shared" si="225"/>
        <v/>
      </c>
      <c r="AI336" s="57" t="str">
        <f t="shared" si="225"/>
        <v/>
      </c>
      <c r="AJ336" s="57" t="str">
        <f t="shared" si="225"/>
        <v/>
      </c>
      <c r="AK336" s="57" t="str">
        <f t="shared" si="225"/>
        <v/>
      </c>
      <c r="AL336" s="57" t="str">
        <f t="shared" si="225"/>
        <v/>
      </c>
      <c r="AM336" s="57" t="str">
        <f t="shared" si="225"/>
        <v/>
      </c>
      <c r="AN336" s="57" t="str">
        <f t="shared" si="225"/>
        <v/>
      </c>
      <c r="AO336" s="57" t="str">
        <f t="shared" si="225"/>
        <v>設備計画</v>
      </c>
      <c r="AP336" s="57" t="str">
        <f t="shared" si="225"/>
        <v/>
      </c>
      <c r="AQ336" s="57" t="str">
        <f t="shared" si="224"/>
        <v/>
      </c>
      <c r="AR336" s="57" t="str">
        <f t="shared" si="224"/>
        <v/>
      </c>
      <c r="AS336" s="57" t="str">
        <f t="shared" si="224"/>
        <v/>
      </c>
      <c r="AT336" s="57" t="str">
        <f t="shared" si="224"/>
        <v/>
      </c>
      <c r="AU336" s="57" t="str">
        <f t="shared" si="224"/>
        <v/>
      </c>
      <c r="AV336" s="57" t="str">
        <f t="shared" si="211"/>
        <v/>
      </c>
      <c r="AW336" s="57" t="str">
        <f t="shared" si="212"/>
        <v/>
      </c>
      <c r="AX336" s="57" t="str">
        <f t="shared" si="212"/>
        <v/>
      </c>
      <c r="AY336" s="57" t="str">
        <f t="shared" si="212"/>
        <v/>
      </c>
      <c r="AZ336" s="57" t="str">
        <f t="shared" si="212"/>
        <v/>
      </c>
    </row>
    <row r="337" spans="2:52" x14ac:dyDescent="0.15">
      <c r="B337" s="50">
        <f t="shared" si="213"/>
        <v>5</v>
      </c>
      <c r="C337" s="50">
        <f t="shared" si="214"/>
        <v>6</v>
      </c>
      <c r="D337" s="50" t="str">
        <f t="shared" si="215"/>
        <v>2003_5_6</v>
      </c>
      <c r="E337" s="50" t="str">
        <f t="shared" si="217"/>
        <v>2_6_5</v>
      </c>
      <c r="F337" s="50">
        <f t="shared" si="218"/>
        <v>2</v>
      </c>
      <c r="G337" s="50">
        <f t="shared" si="219"/>
        <v>32</v>
      </c>
      <c r="H337" s="50">
        <f t="shared" si="220"/>
        <v>2032</v>
      </c>
      <c r="I337" s="57">
        <v>2003</v>
      </c>
      <c r="J337" s="57" t="s">
        <v>78</v>
      </c>
      <c r="K337" s="57" t="s">
        <v>579</v>
      </c>
      <c r="L337" s="57" t="str">
        <f t="shared" si="221"/>
        <v>2003_理科</v>
      </c>
      <c r="M337" s="57" t="str">
        <f t="shared" si="222"/>
        <v>2003_理科_化学Ⅰ</v>
      </c>
      <c r="N337" s="57">
        <f t="shared" si="216"/>
        <v>2032</v>
      </c>
      <c r="P337" s="57">
        <f t="shared" si="223"/>
        <v>336</v>
      </c>
      <c r="X337" s="59">
        <v>34</v>
      </c>
      <c r="Y337" s="56" t="str">
        <f t="shared" si="208"/>
        <v/>
      </c>
      <c r="Z337" s="57" t="str">
        <f t="shared" si="209"/>
        <v/>
      </c>
      <c r="AA337" s="57" t="str">
        <f t="shared" si="225"/>
        <v/>
      </c>
      <c r="AB337" s="57" t="str">
        <f t="shared" si="225"/>
        <v/>
      </c>
      <c r="AC337" s="57" t="str">
        <f t="shared" si="225"/>
        <v/>
      </c>
      <c r="AD337" s="57" t="str">
        <f t="shared" si="225"/>
        <v/>
      </c>
      <c r="AE337" s="57" t="str">
        <f t="shared" si="225"/>
        <v/>
      </c>
      <c r="AF337" s="57" t="str">
        <f t="shared" si="225"/>
        <v/>
      </c>
      <c r="AG337" s="57" t="str">
        <f t="shared" si="225"/>
        <v/>
      </c>
      <c r="AH337" s="57" t="str">
        <f t="shared" si="225"/>
        <v/>
      </c>
      <c r="AI337" s="57" t="str">
        <f t="shared" si="225"/>
        <v/>
      </c>
      <c r="AJ337" s="57" t="str">
        <f t="shared" si="225"/>
        <v/>
      </c>
      <c r="AK337" s="57" t="str">
        <f t="shared" si="225"/>
        <v/>
      </c>
      <c r="AL337" s="57" t="str">
        <f t="shared" si="225"/>
        <v/>
      </c>
      <c r="AM337" s="57" t="str">
        <f t="shared" si="225"/>
        <v/>
      </c>
      <c r="AN337" s="57" t="str">
        <f t="shared" si="225"/>
        <v/>
      </c>
      <c r="AO337" s="57" t="str">
        <f t="shared" si="225"/>
        <v>空気調和設備</v>
      </c>
      <c r="AP337" s="57" t="str">
        <f t="shared" si="225"/>
        <v/>
      </c>
      <c r="AQ337" s="57" t="str">
        <f t="shared" si="224"/>
        <v/>
      </c>
      <c r="AR337" s="57" t="str">
        <f t="shared" si="224"/>
        <v/>
      </c>
      <c r="AS337" s="57" t="str">
        <f t="shared" si="224"/>
        <v/>
      </c>
      <c r="AT337" s="57" t="str">
        <f t="shared" si="224"/>
        <v/>
      </c>
      <c r="AU337" s="57" t="str">
        <f t="shared" si="224"/>
        <v/>
      </c>
      <c r="AV337" s="57" t="str">
        <f t="shared" si="211"/>
        <v/>
      </c>
      <c r="AW337" s="57" t="str">
        <f t="shared" si="212"/>
        <v/>
      </c>
      <c r="AX337" s="57" t="str">
        <f t="shared" si="212"/>
        <v/>
      </c>
      <c r="AY337" s="57" t="str">
        <f t="shared" si="212"/>
        <v/>
      </c>
      <c r="AZ337" s="57" t="str">
        <f t="shared" si="212"/>
        <v/>
      </c>
    </row>
    <row r="338" spans="2:52" x14ac:dyDescent="0.15">
      <c r="B338" s="50">
        <f t="shared" si="213"/>
        <v>5</v>
      </c>
      <c r="C338" s="50">
        <f t="shared" si="214"/>
        <v>7</v>
      </c>
      <c r="D338" s="50" t="str">
        <f t="shared" si="215"/>
        <v>2003_5_7</v>
      </c>
      <c r="E338" s="50" t="str">
        <f t="shared" si="217"/>
        <v>2_7_5</v>
      </c>
      <c r="F338" s="50">
        <f t="shared" si="218"/>
        <v>2</v>
      </c>
      <c r="G338" s="50">
        <f t="shared" si="219"/>
        <v>33</v>
      </c>
      <c r="H338" s="50">
        <f t="shared" si="220"/>
        <v>2033</v>
      </c>
      <c r="I338" s="57">
        <v>2003</v>
      </c>
      <c r="J338" s="57" t="s">
        <v>78</v>
      </c>
      <c r="K338" s="57" t="s">
        <v>439</v>
      </c>
      <c r="L338" s="57" t="str">
        <f t="shared" si="221"/>
        <v>2003_理科</v>
      </c>
      <c r="M338" s="57" t="str">
        <f t="shared" si="222"/>
        <v>2003_理科_化学Ⅱ</v>
      </c>
      <c r="N338" s="57">
        <f t="shared" si="216"/>
        <v>2033</v>
      </c>
      <c r="P338" s="57">
        <f t="shared" si="223"/>
        <v>337</v>
      </c>
      <c r="X338" s="59">
        <v>35</v>
      </c>
      <c r="Y338" s="56" t="str">
        <f t="shared" si="208"/>
        <v/>
      </c>
      <c r="Z338" s="57" t="str">
        <f t="shared" si="209"/>
        <v/>
      </c>
      <c r="AA338" s="57" t="str">
        <f t="shared" si="225"/>
        <v/>
      </c>
      <c r="AB338" s="57" t="str">
        <f t="shared" si="225"/>
        <v/>
      </c>
      <c r="AC338" s="57" t="str">
        <f t="shared" si="225"/>
        <v/>
      </c>
      <c r="AD338" s="57" t="str">
        <f t="shared" si="225"/>
        <v/>
      </c>
      <c r="AE338" s="57" t="str">
        <f t="shared" si="225"/>
        <v/>
      </c>
      <c r="AF338" s="57" t="str">
        <f t="shared" si="225"/>
        <v/>
      </c>
      <c r="AG338" s="57" t="str">
        <f t="shared" si="225"/>
        <v/>
      </c>
      <c r="AH338" s="57" t="str">
        <f t="shared" si="225"/>
        <v/>
      </c>
      <c r="AI338" s="57" t="str">
        <f t="shared" si="225"/>
        <v/>
      </c>
      <c r="AJ338" s="57" t="str">
        <f t="shared" si="225"/>
        <v/>
      </c>
      <c r="AK338" s="57" t="str">
        <f t="shared" si="225"/>
        <v/>
      </c>
      <c r="AL338" s="57" t="str">
        <f t="shared" si="225"/>
        <v/>
      </c>
      <c r="AM338" s="57" t="str">
        <f t="shared" si="225"/>
        <v/>
      </c>
      <c r="AN338" s="57" t="str">
        <f t="shared" si="225"/>
        <v/>
      </c>
      <c r="AO338" s="57" t="str">
        <f t="shared" si="225"/>
        <v>衛生・防災設備</v>
      </c>
      <c r="AP338" s="57" t="str">
        <f t="shared" si="225"/>
        <v/>
      </c>
      <c r="AQ338" s="57" t="str">
        <f t="shared" si="224"/>
        <v/>
      </c>
      <c r="AR338" s="57" t="str">
        <f t="shared" si="224"/>
        <v/>
      </c>
      <c r="AS338" s="57" t="str">
        <f t="shared" si="224"/>
        <v/>
      </c>
      <c r="AT338" s="57" t="str">
        <f t="shared" si="224"/>
        <v/>
      </c>
      <c r="AU338" s="57" t="str">
        <f t="shared" si="224"/>
        <v/>
      </c>
      <c r="AV338" s="57" t="str">
        <f t="shared" si="211"/>
        <v/>
      </c>
      <c r="AW338" s="57" t="str">
        <f t="shared" si="212"/>
        <v/>
      </c>
      <c r="AX338" s="57" t="str">
        <f t="shared" si="212"/>
        <v/>
      </c>
      <c r="AY338" s="57" t="str">
        <f t="shared" si="212"/>
        <v/>
      </c>
      <c r="AZ338" s="57" t="str">
        <f t="shared" si="212"/>
        <v/>
      </c>
    </row>
    <row r="339" spans="2:52" x14ac:dyDescent="0.15">
      <c r="B339" s="50">
        <f t="shared" si="213"/>
        <v>5</v>
      </c>
      <c r="C339" s="50">
        <f t="shared" si="214"/>
        <v>8</v>
      </c>
      <c r="D339" s="50" t="str">
        <f t="shared" si="215"/>
        <v>2003_5_8</v>
      </c>
      <c r="E339" s="50" t="str">
        <f t="shared" si="217"/>
        <v>2_8_5</v>
      </c>
      <c r="F339" s="50">
        <f t="shared" si="218"/>
        <v>2</v>
      </c>
      <c r="G339" s="50">
        <f t="shared" si="219"/>
        <v>34</v>
      </c>
      <c r="H339" s="50">
        <f t="shared" si="220"/>
        <v>2034</v>
      </c>
      <c r="I339" s="57">
        <v>2003</v>
      </c>
      <c r="J339" s="57" t="s">
        <v>78</v>
      </c>
      <c r="K339" s="57" t="s">
        <v>580</v>
      </c>
      <c r="L339" s="57" t="str">
        <f t="shared" si="221"/>
        <v>2003_理科</v>
      </c>
      <c r="M339" s="57" t="str">
        <f t="shared" si="222"/>
        <v>2003_理科_生物Ⅰ</v>
      </c>
      <c r="N339" s="57">
        <f t="shared" si="216"/>
        <v>2034</v>
      </c>
      <c r="P339" s="57">
        <f t="shared" si="223"/>
        <v>338</v>
      </c>
      <c r="X339" s="59">
        <v>36</v>
      </c>
      <c r="Y339" s="56" t="str">
        <f t="shared" si="208"/>
        <v/>
      </c>
      <c r="Z339" s="57" t="str">
        <f t="shared" si="209"/>
        <v/>
      </c>
      <c r="AA339" s="57" t="str">
        <f t="shared" si="225"/>
        <v/>
      </c>
      <c r="AB339" s="57" t="str">
        <f t="shared" si="225"/>
        <v/>
      </c>
      <c r="AC339" s="57" t="str">
        <f t="shared" si="225"/>
        <v/>
      </c>
      <c r="AD339" s="57" t="str">
        <f t="shared" si="225"/>
        <v/>
      </c>
      <c r="AE339" s="57" t="str">
        <f t="shared" si="225"/>
        <v/>
      </c>
      <c r="AF339" s="57" t="str">
        <f t="shared" si="225"/>
        <v/>
      </c>
      <c r="AG339" s="57" t="str">
        <f t="shared" si="225"/>
        <v/>
      </c>
      <c r="AH339" s="57" t="str">
        <f t="shared" si="225"/>
        <v/>
      </c>
      <c r="AI339" s="57" t="str">
        <f t="shared" si="225"/>
        <v/>
      </c>
      <c r="AJ339" s="57" t="str">
        <f t="shared" si="225"/>
        <v/>
      </c>
      <c r="AK339" s="57" t="str">
        <f t="shared" si="225"/>
        <v/>
      </c>
      <c r="AL339" s="57" t="str">
        <f t="shared" si="225"/>
        <v/>
      </c>
      <c r="AM339" s="57" t="str">
        <f t="shared" si="225"/>
        <v/>
      </c>
      <c r="AN339" s="57" t="str">
        <f t="shared" si="225"/>
        <v/>
      </c>
      <c r="AO339" s="57" t="str">
        <f t="shared" si="225"/>
        <v>測量</v>
      </c>
      <c r="AP339" s="57" t="str">
        <f t="shared" si="225"/>
        <v/>
      </c>
      <c r="AQ339" s="57" t="str">
        <f t="shared" si="224"/>
        <v/>
      </c>
      <c r="AR339" s="57" t="str">
        <f t="shared" si="224"/>
        <v/>
      </c>
      <c r="AS339" s="57" t="str">
        <f t="shared" si="224"/>
        <v/>
      </c>
      <c r="AT339" s="57" t="str">
        <f t="shared" si="224"/>
        <v/>
      </c>
      <c r="AU339" s="57" t="str">
        <f t="shared" si="224"/>
        <v/>
      </c>
      <c r="AV339" s="57" t="str">
        <f t="shared" si="211"/>
        <v/>
      </c>
      <c r="AW339" s="57" t="str">
        <f t="shared" si="212"/>
        <v/>
      </c>
      <c r="AX339" s="57" t="str">
        <f t="shared" si="212"/>
        <v/>
      </c>
      <c r="AY339" s="57" t="str">
        <f t="shared" si="212"/>
        <v/>
      </c>
      <c r="AZ339" s="57" t="str">
        <f t="shared" si="212"/>
        <v/>
      </c>
    </row>
    <row r="340" spans="2:52" x14ac:dyDescent="0.15">
      <c r="B340" s="50">
        <f t="shared" si="213"/>
        <v>5</v>
      </c>
      <c r="C340" s="50">
        <f t="shared" si="214"/>
        <v>9</v>
      </c>
      <c r="D340" s="50" t="str">
        <f t="shared" si="215"/>
        <v>2003_5_9</v>
      </c>
      <c r="E340" s="50" t="str">
        <f t="shared" si="217"/>
        <v>2_9_5</v>
      </c>
      <c r="F340" s="50">
        <f t="shared" si="218"/>
        <v>2</v>
      </c>
      <c r="G340" s="50">
        <f t="shared" si="219"/>
        <v>35</v>
      </c>
      <c r="H340" s="50">
        <f t="shared" si="220"/>
        <v>2035</v>
      </c>
      <c r="I340" s="57">
        <v>2003</v>
      </c>
      <c r="J340" s="57" t="s">
        <v>78</v>
      </c>
      <c r="K340" s="57" t="s">
        <v>442</v>
      </c>
      <c r="L340" s="57" t="str">
        <f t="shared" si="221"/>
        <v>2003_理科</v>
      </c>
      <c r="M340" s="57" t="str">
        <f t="shared" si="222"/>
        <v>2003_理科_生物Ⅱ</v>
      </c>
      <c r="N340" s="57">
        <f t="shared" si="216"/>
        <v>2035</v>
      </c>
      <c r="P340" s="57">
        <f t="shared" si="223"/>
        <v>339</v>
      </c>
      <c r="X340" s="59">
        <v>37</v>
      </c>
      <c r="Y340" s="56" t="str">
        <f t="shared" si="208"/>
        <v/>
      </c>
      <c r="Z340" s="57" t="str">
        <f t="shared" si="209"/>
        <v/>
      </c>
      <c r="AA340" s="57" t="str">
        <f t="shared" si="225"/>
        <v/>
      </c>
      <c r="AB340" s="57" t="str">
        <f t="shared" si="225"/>
        <v/>
      </c>
      <c r="AC340" s="57" t="str">
        <f t="shared" si="225"/>
        <v/>
      </c>
      <c r="AD340" s="57" t="str">
        <f t="shared" si="225"/>
        <v/>
      </c>
      <c r="AE340" s="57" t="str">
        <f t="shared" si="225"/>
        <v/>
      </c>
      <c r="AF340" s="57" t="str">
        <f t="shared" si="225"/>
        <v/>
      </c>
      <c r="AG340" s="57" t="str">
        <f t="shared" si="225"/>
        <v/>
      </c>
      <c r="AH340" s="57" t="str">
        <f t="shared" si="225"/>
        <v/>
      </c>
      <c r="AI340" s="57" t="str">
        <f t="shared" si="225"/>
        <v/>
      </c>
      <c r="AJ340" s="57" t="str">
        <f t="shared" si="225"/>
        <v/>
      </c>
      <c r="AK340" s="57" t="str">
        <f t="shared" si="225"/>
        <v/>
      </c>
      <c r="AL340" s="57" t="str">
        <f t="shared" si="225"/>
        <v/>
      </c>
      <c r="AM340" s="57" t="str">
        <f t="shared" si="225"/>
        <v/>
      </c>
      <c r="AN340" s="57" t="str">
        <f t="shared" si="225"/>
        <v/>
      </c>
      <c r="AO340" s="57" t="str">
        <f t="shared" si="225"/>
        <v>土木基盤力学</v>
      </c>
      <c r="AP340" s="57" t="str">
        <f t="shared" si="225"/>
        <v/>
      </c>
      <c r="AQ340" s="57" t="str">
        <f t="shared" si="224"/>
        <v/>
      </c>
      <c r="AR340" s="57" t="str">
        <f t="shared" si="224"/>
        <v/>
      </c>
      <c r="AS340" s="57" t="str">
        <f t="shared" si="224"/>
        <v/>
      </c>
      <c r="AT340" s="57" t="str">
        <f t="shared" si="224"/>
        <v/>
      </c>
      <c r="AU340" s="57" t="str">
        <f t="shared" si="224"/>
        <v/>
      </c>
      <c r="AV340" s="57" t="str">
        <f t="shared" si="211"/>
        <v/>
      </c>
      <c r="AW340" s="57" t="str">
        <f t="shared" si="212"/>
        <v/>
      </c>
      <c r="AX340" s="57" t="str">
        <f t="shared" si="212"/>
        <v/>
      </c>
      <c r="AY340" s="57" t="str">
        <f t="shared" si="212"/>
        <v/>
      </c>
      <c r="AZ340" s="57" t="str">
        <f t="shared" si="212"/>
        <v/>
      </c>
    </row>
    <row r="341" spans="2:52" x14ac:dyDescent="0.15">
      <c r="B341" s="50">
        <f t="shared" si="213"/>
        <v>5</v>
      </c>
      <c r="C341" s="50">
        <f t="shared" si="214"/>
        <v>10</v>
      </c>
      <c r="D341" s="50" t="str">
        <f t="shared" si="215"/>
        <v>2003_5_10</v>
      </c>
      <c r="E341" s="50" t="str">
        <f t="shared" si="217"/>
        <v>2_10_5</v>
      </c>
      <c r="F341" s="50">
        <f t="shared" si="218"/>
        <v>2</v>
      </c>
      <c r="G341" s="50">
        <f t="shared" si="219"/>
        <v>36</v>
      </c>
      <c r="H341" s="50">
        <f t="shared" si="220"/>
        <v>2036</v>
      </c>
      <c r="I341" s="57">
        <v>2003</v>
      </c>
      <c r="J341" s="57" t="s">
        <v>78</v>
      </c>
      <c r="K341" s="57" t="s">
        <v>581</v>
      </c>
      <c r="L341" s="57" t="str">
        <f t="shared" si="221"/>
        <v>2003_理科</v>
      </c>
      <c r="M341" s="57" t="str">
        <f t="shared" si="222"/>
        <v>2003_理科_地学Ⅰ</v>
      </c>
      <c r="N341" s="57">
        <f t="shared" si="216"/>
        <v>2036</v>
      </c>
      <c r="P341" s="57">
        <f t="shared" si="223"/>
        <v>340</v>
      </c>
      <c r="X341" s="59">
        <v>38</v>
      </c>
      <c r="Y341" s="56" t="str">
        <f t="shared" si="208"/>
        <v/>
      </c>
      <c r="Z341" s="57" t="str">
        <f t="shared" si="209"/>
        <v/>
      </c>
      <c r="AA341" s="57" t="str">
        <f t="shared" si="225"/>
        <v/>
      </c>
      <c r="AB341" s="57" t="str">
        <f t="shared" si="225"/>
        <v/>
      </c>
      <c r="AC341" s="57" t="str">
        <f t="shared" si="225"/>
        <v/>
      </c>
      <c r="AD341" s="57" t="str">
        <f t="shared" si="225"/>
        <v/>
      </c>
      <c r="AE341" s="57" t="str">
        <f t="shared" si="225"/>
        <v/>
      </c>
      <c r="AF341" s="57" t="str">
        <f t="shared" si="225"/>
        <v/>
      </c>
      <c r="AG341" s="57" t="str">
        <f t="shared" si="225"/>
        <v/>
      </c>
      <c r="AH341" s="57" t="str">
        <f t="shared" si="225"/>
        <v/>
      </c>
      <c r="AI341" s="57" t="str">
        <f t="shared" si="225"/>
        <v/>
      </c>
      <c r="AJ341" s="57" t="str">
        <f t="shared" si="225"/>
        <v/>
      </c>
      <c r="AK341" s="57" t="str">
        <f t="shared" si="225"/>
        <v/>
      </c>
      <c r="AL341" s="57" t="str">
        <f t="shared" si="225"/>
        <v/>
      </c>
      <c r="AM341" s="57" t="str">
        <f t="shared" si="225"/>
        <v/>
      </c>
      <c r="AN341" s="57" t="str">
        <f t="shared" si="225"/>
        <v/>
      </c>
      <c r="AO341" s="57" t="str">
        <f t="shared" si="225"/>
        <v>土木構造設計</v>
      </c>
      <c r="AP341" s="57" t="str">
        <f t="shared" si="225"/>
        <v/>
      </c>
      <c r="AQ341" s="57" t="str">
        <f t="shared" si="224"/>
        <v/>
      </c>
      <c r="AR341" s="57" t="str">
        <f t="shared" si="224"/>
        <v/>
      </c>
      <c r="AS341" s="57" t="str">
        <f t="shared" si="224"/>
        <v/>
      </c>
      <c r="AT341" s="57" t="str">
        <f t="shared" si="224"/>
        <v/>
      </c>
      <c r="AU341" s="57" t="str">
        <f t="shared" si="224"/>
        <v/>
      </c>
      <c r="AV341" s="57" t="str">
        <f t="shared" si="211"/>
        <v/>
      </c>
      <c r="AW341" s="57" t="str">
        <f t="shared" si="212"/>
        <v/>
      </c>
      <c r="AX341" s="57" t="str">
        <f t="shared" si="212"/>
        <v/>
      </c>
      <c r="AY341" s="57" t="str">
        <f t="shared" si="212"/>
        <v/>
      </c>
      <c r="AZ341" s="57" t="str">
        <f t="shared" si="212"/>
        <v/>
      </c>
    </row>
    <row r="342" spans="2:52" x14ac:dyDescent="0.15">
      <c r="B342" s="50">
        <f t="shared" si="213"/>
        <v>5</v>
      </c>
      <c r="C342" s="50">
        <f t="shared" si="214"/>
        <v>11</v>
      </c>
      <c r="D342" s="50" t="str">
        <f t="shared" si="215"/>
        <v>2003_5_11</v>
      </c>
      <c r="E342" s="50" t="str">
        <f t="shared" si="217"/>
        <v>2_11_5</v>
      </c>
      <c r="F342" s="50">
        <f t="shared" si="218"/>
        <v>2</v>
      </c>
      <c r="G342" s="50">
        <f t="shared" si="219"/>
        <v>37</v>
      </c>
      <c r="H342" s="50">
        <f t="shared" si="220"/>
        <v>2037</v>
      </c>
      <c r="I342" s="57">
        <v>2003</v>
      </c>
      <c r="J342" s="57" t="s">
        <v>78</v>
      </c>
      <c r="K342" s="57" t="s">
        <v>445</v>
      </c>
      <c r="L342" s="57" t="str">
        <f t="shared" si="221"/>
        <v>2003_理科</v>
      </c>
      <c r="M342" s="57" t="str">
        <f t="shared" si="222"/>
        <v>2003_理科_地学Ⅱ</v>
      </c>
      <c r="N342" s="57">
        <f t="shared" si="216"/>
        <v>2037</v>
      </c>
      <c r="P342" s="57">
        <f t="shared" si="223"/>
        <v>341</v>
      </c>
      <c r="X342" s="59">
        <v>39</v>
      </c>
      <c r="Y342" s="56" t="str">
        <f t="shared" si="208"/>
        <v/>
      </c>
      <c r="Z342" s="57" t="str">
        <f t="shared" si="209"/>
        <v/>
      </c>
      <c r="AA342" s="57" t="str">
        <f t="shared" si="225"/>
        <v/>
      </c>
      <c r="AB342" s="57" t="str">
        <f t="shared" si="225"/>
        <v/>
      </c>
      <c r="AC342" s="57" t="str">
        <f t="shared" si="225"/>
        <v/>
      </c>
      <c r="AD342" s="57" t="str">
        <f t="shared" si="225"/>
        <v/>
      </c>
      <c r="AE342" s="57" t="str">
        <f t="shared" si="225"/>
        <v/>
      </c>
      <c r="AF342" s="57" t="str">
        <f t="shared" si="225"/>
        <v/>
      </c>
      <c r="AG342" s="57" t="str">
        <f t="shared" si="225"/>
        <v/>
      </c>
      <c r="AH342" s="57" t="str">
        <f t="shared" si="225"/>
        <v/>
      </c>
      <c r="AI342" s="57" t="str">
        <f t="shared" si="225"/>
        <v/>
      </c>
      <c r="AJ342" s="57" t="str">
        <f t="shared" si="225"/>
        <v/>
      </c>
      <c r="AK342" s="57" t="str">
        <f t="shared" si="225"/>
        <v/>
      </c>
      <c r="AL342" s="57" t="str">
        <f t="shared" si="225"/>
        <v/>
      </c>
      <c r="AM342" s="57" t="str">
        <f t="shared" si="225"/>
        <v/>
      </c>
      <c r="AN342" s="57" t="str">
        <f t="shared" si="225"/>
        <v/>
      </c>
      <c r="AO342" s="57" t="str">
        <f t="shared" si="225"/>
        <v>土木施工</v>
      </c>
      <c r="AP342" s="57" t="str">
        <f t="shared" si="225"/>
        <v/>
      </c>
      <c r="AQ342" s="57" t="str">
        <f t="shared" si="224"/>
        <v/>
      </c>
      <c r="AR342" s="57" t="str">
        <f t="shared" si="224"/>
        <v/>
      </c>
      <c r="AS342" s="57" t="str">
        <f t="shared" si="224"/>
        <v/>
      </c>
      <c r="AT342" s="57" t="str">
        <f t="shared" si="224"/>
        <v/>
      </c>
      <c r="AU342" s="57" t="str">
        <f t="shared" si="224"/>
        <v/>
      </c>
      <c r="AV342" s="57" t="str">
        <f t="shared" si="211"/>
        <v/>
      </c>
      <c r="AW342" s="57" t="str">
        <f t="shared" si="212"/>
        <v/>
      </c>
      <c r="AX342" s="57" t="str">
        <f t="shared" si="212"/>
        <v/>
      </c>
      <c r="AY342" s="57" t="str">
        <f t="shared" si="212"/>
        <v/>
      </c>
      <c r="AZ342" s="57" t="str">
        <f t="shared" si="212"/>
        <v/>
      </c>
    </row>
    <row r="343" spans="2:52" x14ac:dyDescent="0.15">
      <c r="B343" s="50">
        <f t="shared" si="213"/>
        <v>5</v>
      </c>
      <c r="C343" s="50">
        <f t="shared" si="214"/>
        <v>12</v>
      </c>
      <c r="D343" s="50" t="str">
        <f t="shared" si="215"/>
        <v>2003_5_12</v>
      </c>
      <c r="E343" s="50" t="str">
        <f t="shared" si="217"/>
        <v>2_12_5</v>
      </c>
      <c r="F343" s="50">
        <f t="shared" si="218"/>
        <v>2</v>
      </c>
      <c r="G343" s="50">
        <f t="shared" si="219"/>
        <v>38</v>
      </c>
      <c r="H343" s="50">
        <f t="shared" si="220"/>
        <v>2038</v>
      </c>
      <c r="I343" s="57">
        <v>2003</v>
      </c>
      <c r="J343" s="57" t="s">
        <v>78</v>
      </c>
      <c r="K343" s="57" t="s">
        <v>573</v>
      </c>
      <c r="L343" s="57" t="str">
        <f t="shared" si="221"/>
        <v>2003_理科</v>
      </c>
      <c r="M343" s="57" t="str">
        <f t="shared" si="222"/>
        <v>2003_理科_学校設定科目</v>
      </c>
      <c r="N343" s="57">
        <f t="shared" si="216"/>
        <v>2038</v>
      </c>
      <c r="P343" s="57">
        <f t="shared" si="223"/>
        <v>342</v>
      </c>
      <c r="X343" s="59">
        <v>40</v>
      </c>
      <c r="Y343" s="56" t="str">
        <f t="shared" si="208"/>
        <v/>
      </c>
      <c r="Z343" s="57" t="str">
        <f t="shared" si="209"/>
        <v/>
      </c>
      <c r="AA343" s="57" t="str">
        <f t="shared" si="225"/>
        <v/>
      </c>
      <c r="AB343" s="57" t="str">
        <f t="shared" si="225"/>
        <v/>
      </c>
      <c r="AC343" s="57" t="str">
        <f t="shared" si="225"/>
        <v/>
      </c>
      <c r="AD343" s="57" t="str">
        <f t="shared" si="225"/>
        <v/>
      </c>
      <c r="AE343" s="57" t="str">
        <f t="shared" si="225"/>
        <v/>
      </c>
      <c r="AF343" s="57" t="str">
        <f t="shared" si="225"/>
        <v/>
      </c>
      <c r="AG343" s="57" t="str">
        <f t="shared" si="225"/>
        <v/>
      </c>
      <c r="AH343" s="57" t="str">
        <f t="shared" si="225"/>
        <v/>
      </c>
      <c r="AI343" s="57" t="str">
        <f t="shared" si="225"/>
        <v/>
      </c>
      <c r="AJ343" s="57" t="str">
        <f t="shared" si="225"/>
        <v/>
      </c>
      <c r="AK343" s="57" t="str">
        <f t="shared" si="225"/>
        <v/>
      </c>
      <c r="AL343" s="57" t="str">
        <f t="shared" si="225"/>
        <v/>
      </c>
      <c r="AM343" s="57" t="str">
        <f t="shared" si="225"/>
        <v/>
      </c>
      <c r="AN343" s="57" t="str">
        <f t="shared" si="225"/>
        <v/>
      </c>
      <c r="AO343" s="57" t="str">
        <f t="shared" si="225"/>
        <v>社会基盤工学</v>
      </c>
      <c r="AP343" s="57" t="str">
        <f t="shared" si="225"/>
        <v/>
      </c>
      <c r="AQ343" s="57" t="str">
        <f t="shared" si="224"/>
        <v/>
      </c>
      <c r="AR343" s="57" t="str">
        <f t="shared" si="224"/>
        <v/>
      </c>
      <c r="AS343" s="57" t="str">
        <f t="shared" si="224"/>
        <v/>
      </c>
      <c r="AT343" s="57" t="str">
        <f t="shared" si="224"/>
        <v/>
      </c>
      <c r="AU343" s="57" t="str">
        <f t="shared" si="224"/>
        <v/>
      </c>
      <c r="AV343" s="57" t="str">
        <f t="shared" si="211"/>
        <v/>
      </c>
      <c r="AW343" s="57" t="str">
        <f t="shared" si="212"/>
        <v/>
      </c>
      <c r="AX343" s="57" t="str">
        <f t="shared" si="212"/>
        <v/>
      </c>
      <c r="AY343" s="57" t="str">
        <f t="shared" si="212"/>
        <v/>
      </c>
      <c r="AZ343" s="57" t="str">
        <f t="shared" si="212"/>
        <v/>
      </c>
    </row>
    <row r="344" spans="2:52" x14ac:dyDescent="0.15">
      <c r="B344" s="50">
        <f t="shared" si="213"/>
        <v>6</v>
      </c>
      <c r="C344" s="50">
        <f t="shared" si="214"/>
        <v>1</v>
      </c>
      <c r="D344" s="50" t="str">
        <f t="shared" si="215"/>
        <v>2003_6_1</v>
      </c>
      <c r="E344" s="50" t="str">
        <f t="shared" si="217"/>
        <v>2_1_6</v>
      </c>
      <c r="F344" s="50">
        <f t="shared" si="218"/>
        <v>2</v>
      </c>
      <c r="G344" s="50">
        <f t="shared" si="219"/>
        <v>39</v>
      </c>
      <c r="H344" s="50">
        <f t="shared" si="220"/>
        <v>2039</v>
      </c>
      <c r="I344" s="57">
        <v>2003</v>
      </c>
      <c r="J344" s="57" t="s">
        <v>410</v>
      </c>
      <c r="K344" s="57" t="s">
        <v>88</v>
      </c>
      <c r="L344" s="57" t="str">
        <f t="shared" si="221"/>
        <v>2003_保健体育</v>
      </c>
      <c r="M344" s="57" t="str">
        <f t="shared" si="222"/>
        <v>2003_保健体育_体育</v>
      </c>
      <c r="N344" s="57">
        <f t="shared" si="216"/>
        <v>2039</v>
      </c>
      <c r="P344" s="57">
        <f t="shared" si="223"/>
        <v>343</v>
      </c>
      <c r="X344" s="59">
        <v>41</v>
      </c>
      <c r="Y344" s="56" t="str">
        <f t="shared" si="208"/>
        <v/>
      </c>
      <c r="Z344" s="57" t="str">
        <f t="shared" si="209"/>
        <v/>
      </c>
      <c r="AA344" s="57" t="str">
        <f t="shared" si="225"/>
        <v/>
      </c>
      <c r="AB344" s="57" t="str">
        <f t="shared" si="225"/>
        <v/>
      </c>
      <c r="AC344" s="57" t="str">
        <f t="shared" si="225"/>
        <v/>
      </c>
      <c r="AD344" s="57" t="str">
        <f t="shared" si="225"/>
        <v/>
      </c>
      <c r="AE344" s="57" t="str">
        <f t="shared" si="225"/>
        <v/>
      </c>
      <c r="AF344" s="57" t="str">
        <f t="shared" si="225"/>
        <v/>
      </c>
      <c r="AG344" s="57" t="str">
        <f t="shared" si="225"/>
        <v/>
      </c>
      <c r="AH344" s="57" t="str">
        <f t="shared" si="225"/>
        <v/>
      </c>
      <c r="AI344" s="57" t="str">
        <f t="shared" si="225"/>
        <v/>
      </c>
      <c r="AJ344" s="57" t="str">
        <f t="shared" si="225"/>
        <v/>
      </c>
      <c r="AK344" s="57" t="str">
        <f t="shared" si="225"/>
        <v/>
      </c>
      <c r="AL344" s="57" t="str">
        <f t="shared" si="225"/>
        <v/>
      </c>
      <c r="AM344" s="57" t="str">
        <f t="shared" si="225"/>
        <v/>
      </c>
      <c r="AN344" s="57" t="str">
        <f t="shared" si="225"/>
        <v/>
      </c>
      <c r="AO344" s="57" t="str">
        <f t="shared" si="225"/>
        <v>工業化学</v>
      </c>
      <c r="AP344" s="57" t="str">
        <f t="shared" si="225"/>
        <v/>
      </c>
      <c r="AQ344" s="57" t="str">
        <f t="shared" si="224"/>
        <v/>
      </c>
      <c r="AR344" s="57" t="str">
        <f t="shared" si="224"/>
        <v/>
      </c>
      <c r="AS344" s="57" t="str">
        <f t="shared" si="224"/>
        <v/>
      </c>
      <c r="AT344" s="57" t="str">
        <f t="shared" si="224"/>
        <v/>
      </c>
      <c r="AU344" s="57" t="str">
        <f t="shared" si="224"/>
        <v/>
      </c>
      <c r="AV344" s="57" t="str">
        <f t="shared" si="211"/>
        <v/>
      </c>
      <c r="AW344" s="57" t="str">
        <f t="shared" si="212"/>
        <v/>
      </c>
      <c r="AX344" s="57" t="str">
        <f t="shared" si="212"/>
        <v/>
      </c>
      <c r="AY344" s="57" t="str">
        <f t="shared" si="212"/>
        <v/>
      </c>
      <c r="AZ344" s="57" t="str">
        <f t="shared" si="212"/>
        <v/>
      </c>
    </row>
    <row r="345" spans="2:52" x14ac:dyDescent="0.15">
      <c r="B345" s="50">
        <f t="shared" si="213"/>
        <v>6</v>
      </c>
      <c r="C345" s="50">
        <f t="shared" si="214"/>
        <v>2</v>
      </c>
      <c r="D345" s="50" t="str">
        <f t="shared" si="215"/>
        <v>2003_6_2</v>
      </c>
      <c r="E345" s="50" t="str">
        <f t="shared" si="217"/>
        <v>2_2_6</v>
      </c>
      <c r="F345" s="50">
        <f t="shared" si="218"/>
        <v>2</v>
      </c>
      <c r="G345" s="50">
        <f t="shared" si="219"/>
        <v>40</v>
      </c>
      <c r="H345" s="50">
        <f t="shared" si="220"/>
        <v>2040</v>
      </c>
      <c r="I345" s="57">
        <v>2003</v>
      </c>
      <c r="J345" s="57" t="s">
        <v>410</v>
      </c>
      <c r="K345" s="57" t="s">
        <v>89</v>
      </c>
      <c r="L345" s="57" t="str">
        <f t="shared" si="221"/>
        <v>2003_保健体育</v>
      </c>
      <c r="M345" s="57" t="str">
        <f t="shared" si="222"/>
        <v>2003_保健体育_保健</v>
      </c>
      <c r="N345" s="57">
        <f t="shared" si="216"/>
        <v>2040</v>
      </c>
      <c r="P345" s="57">
        <f t="shared" si="223"/>
        <v>344</v>
      </c>
      <c r="X345" s="59">
        <v>42</v>
      </c>
      <c r="Y345" s="56" t="str">
        <f t="shared" si="208"/>
        <v/>
      </c>
      <c r="Z345" s="57" t="str">
        <f t="shared" si="209"/>
        <v/>
      </c>
      <c r="AA345" s="57" t="str">
        <f t="shared" si="225"/>
        <v/>
      </c>
      <c r="AB345" s="57" t="str">
        <f t="shared" si="225"/>
        <v/>
      </c>
      <c r="AC345" s="57" t="str">
        <f t="shared" si="225"/>
        <v/>
      </c>
      <c r="AD345" s="57" t="str">
        <f t="shared" si="225"/>
        <v/>
      </c>
      <c r="AE345" s="57" t="str">
        <f t="shared" si="225"/>
        <v/>
      </c>
      <c r="AF345" s="57" t="str">
        <f t="shared" si="225"/>
        <v/>
      </c>
      <c r="AG345" s="57" t="str">
        <f t="shared" si="225"/>
        <v/>
      </c>
      <c r="AH345" s="57" t="str">
        <f t="shared" si="225"/>
        <v/>
      </c>
      <c r="AI345" s="57" t="str">
        <f t="shared" si="225"/>
        <v/>
      </c>
      <c r="AJ345" s="57" t="str">
        <f t="shared" si="225"/>
        <v/>
      </c>
      <c r="AK345" s="57" t="str">
        <f t="shared" si="225"/>
        <v/>
      </c>
      <c r="AL345" s="57" t="str">
        <f t="shared" si="225"/>
        <v/>
      </c>
      <c r="AM345" s="57" t="str">
        <f t="shared" si="225"/>
        <v/>
      </c>
      <c r="AN345" s="57" t="str">
        <f t="shared" si="225"/>
        <v/>
      </c>
      <c r="AO345" s="57" t="str">
        <f t="shared" si="225"/>
        <v>化学工学</v>
      </c>
      <c r="AP345" s="57" t="str">
        <f t="shared" si="225"/>
        <v/>
      </c>
      <c r="AQ345" s="57" t="str">
        <f t="shared" si="224"/>
        <v/>
      </c>
      <c r="AR345" s="57" t="str">
        <f t="shared" si="224"/>
        <v/>
      </c>
      <c r="AS345" s="57" t="str">
        <f t="shared" si="224"/>
        <v/>
      </c>
      <c r="AT345" s="57" t="str">
        <f t="shared" si="224"/>
        <v/>
      </c>
      <c r="AU345" s="57" t="str">
        <f t="shared" si="224"/>
        <v/>
      </c>
      <c r="AV345" s="57" t="str">
        <f t="shared" si="211"/>
        <v/>
      </c>
      <c r="AW345" s="57" t="str">
        <f t="shared" si="212"/>
        <v/>
      </c>
      <c r="AX345" s="57" t="str">
        <f t="shared" si="212"/>
        <v/>
      </c>
      <c r="AY345" s="57" t="str">
        <f t="shared" si="212"/>
        <v/>
      </c>
      <c r="AZ345" s="57" t="str">
        <f t="shared" si="212"/>
        <v/>
      </c>
    </row>
    <row r="346" spans="2:52" x14ac:dyDescent="0.15">
      <c r="B346" s="50">
        <f t="shared" si="213"/>
        <v>6</v>
      </c>
      <c r="C346" s="50">
        <f t="shared" si="214"/>
        <v>3</v>
      </c>
      <c r="D346" s="50" t="str">
        <f t="shared" si="215"/>
        <v>2003_6_3</v>
      </c>
      <c r="E346" s="50" t="str">
        <f t="shared" si="217"/>
        <v>2_3_6</v>
      </c>
      <c r="F346" s="50">
        <f t="shared" si="218"/>
        <v>2</v>
      </c>
      <c r="G346" s="50">
        <f t="shared" si="219"/>
        <v>41</v>
      </c>
      <c r="H346" s="50">
        <f t="shared" si="220"/>
        <v>2041</v>
      </c>
      <c r="I346" s="57">
        <v>2003</v>
      </c>
      <c r="J346" s="57" t="s">
        <v>410</v>
      </c>
      <c r="K346" s="57" t="s">
        <v>573</v>
      </c>
      <c r="L346" s="57" t="str">
        <f t="shared" si="221"/>
        <v>2003_保健体育</v>
      </c>
      <c r="M346" s="57" t="str">
        <f t="shared" si="222"/>
        <v>2003_保健体育_学校設定科目</v>
      </c>
      <c r="N346" s="57">
        <f t="shared" si="216"/>
        <v>2041</v>
      </c>
      <c r="P346" s="57">
        <f t="shared" si="223"/>
        <v>345</v>
      </c>
      <c r="X346" s="59">
        <v>43</v>
      </c>
      <c r="Y346" s="56" t="str">
        <f t="shared" si="208"/>
        <v/>
      </c>
      <c r="Z346" s="57" t="str">
        <f t="shared" si="209"/>
        <v/>
      </c>
      <c r="AA346" s="57" t="str">
        <f t="shared" si="225"/>
        <v/>
      </c>
      <c r="AB346" s="57" t="str">
        <f t="shared" si="225"/>
        <v/>
      </c>
      <c r="AC346" s="57" t="str">
        <f t="shared" si="225"/>
        <v/>
      </c>
      <c r="AD346" s="57" t="str">
        <f t="shared" si="225"/>
        <v/>
      </c>
      <c r="AE346" s="57" t="str">
        <f t="shared" si="225"/>
        <v/>
      </c>
      <c r="AF346" s="57" t="str">
        <f t="shared" si="225"/>
        <v/>
      </c>
      <c r="AG346" s="57" t="str">
        <f t="shared" si="225"/>
        <v/>
      </c>
      <c r="AH346" s="57" t="str">
        <f t="shared" si="225"/>
        <v/>
      </c>
      <c r="AI346" s="57" t="str">
        <f t="shared" si="225"/>
        <v/>
      </c>
      <c r="AJ346" s="57" t="str">
        <f t="shared" si="225"/>
        <v/>
      </c>
      <c r="AK346" s="57" t="str">
        <f t="shared" si="225"/>
        <v/>
      </c>
      <c r="AL346" s="57" t="str">
        <f t="shared" si="225"/>
        <v/>
      </c>
      <c r="AM346" s="57" t="str">
        <f t="shared" si="225"/>
        <v/>
      </c>
      <c r="AN346" s="57" t="str">
        <f t="shared" si="225"/>
        <v/>
      </c>
      <c r="AO346" s="57" t="str">
        <f t="shared" si="225"/>
        <v>地球環境化学</v>
      </c>
      <c r="AP346" s="57" t="str">
        <f t="shared" ref="AP346:AZ361" si="226">IFERROR(VLOOKUP($W$301&amp;"_"&amp;AP$301&amp;"_"&amp;$X346,$D:$K,8,0),"")</f>
        <v/>
      </c>
      <c r="AQ346" s="57" t="str">
        <f t="shared" si="226"/>
        <v/>
      </c>
      <c r="AR346" s="57" t="str">
        <f t="shared" si="226"/>
        <v/>
      </c>
      <c r="AS346" s="57" t="str">
        <f t="shared" si="226"/>
        <v/>
      </c>
      <c r="AT346" s="57" t="str">
        <f t="shared" si="226"/>
        <v/>
      </c>
      <c r="AU346" s="57" t="str">
        <f t="shared" si="226"/>
        <v/>
      </c>
      <c r="AV346" s="57" t="str">
        <f t="shared" si="226"/>
        <v/>
      </c>
      <c r="AW346" s="57" t="str">
        <f t="shared" si="226"/>
        <v/>
      </c>
      <c r="AX346" s="57" t="str">
        <f t="shared" si="226"/>
        <v/>
      </c>
      <c r="AY346" s="57" t="str">
        <f t="shared" si="226"/>
        <v/>
      </c>
      <c r="AZ346" s="57" t="str">
        <f t="shared" si="226"/>
        <v/>
      </c>
    </row>
    <row r="347" spans="2:52" x14ac:dyDescent="0.15">
      <c r="B347" s="50">
        <f t="shared" si="213"/>
        <v>7</v>
      </c>
      <c r="C347" s="50">
        <f t="shared" si="214"/>
        <v>1</v>
      </c>
      <c r="D347" s="50" t="str">
        <f t="shared" si="215"/>
        <v>2003_7_1</v>
      </c>
      <c r="E347" s="50" t="str">
        <f t="shared" si="217"/>
        <v>2_1_7</v>
      </c>
      <c r="F347" s="50">
        <f t="shared" si="218"/>
        <v>2</v>
      </c>
      <c r="G347" s="50">
        <f t="shared" si="219"/>
        <v>42</v>
      </c>
      <c r="H347" s="50">
        <f t="shared" si="220"/>
        <v>2042</v>
      </c>
      <c r="I347" s="57">
        <v>2003</v>
      </c>
      <c r="J347" s="57" t="s">
        <v>90</v>
      </c>
      <c r="K347" s="57" t="s">
        <v>91</v>
      </c>
      <c r="L347" s="57" t="str">
        <f t="shared" si="221"/>
        <v>2003_芸術</v>
      </c>
      <c r="M347" s="57" t="str">
        <f t="shared" si="222"/>
        <v>2003_芸術_音楽Ⅰ</v>
      </c>
      <c r="N347" s="57">
        <f t="shared" si="216"/>
        <v>2042</v>
      </c>
      <c r="P347" s="57">
        <f t="shared" si="223"/>
        <v>346</v>
      </c>
      <c r="X347" s="59">
        <v>44</v>
      </c>
      <c r="Y347" s="56" t="str">
        <f t="shared" si="208"/>
        <v/>
      </c>
      <c r="Z347" s="57" t="str">
        <f t="shared" si="209"/>
        <v/>
      </c>
      <c r="AA347" s="57" t="str">
        <f t="shared" ref="AA347:AP362" si="227">IFERROR(VLOOKUP($W$301&amp;"_"&amp;AA$301&amp;"_"&amp;$X347,$D:$K,8,0),"")</f>
        <v/>
      </c>
      <c r="AB347" s="57" t="str">
        <f t="shared" si="227"/>
        <v/>
      </c>
      <c r="AC347" s="57" t="str">
        <f t="shared" si="227"/>
        <v/>
      </c>
      <c r="AD347" s="57" t="str">
        <f t="shared" si="227"/>
        <v/>
      </c>
      <c r="AE347" s="57" t="str">
        <f t="shared" si="227"/>
        <v/>
      </c>
      <c r="AF347" s="57" t="str">
        <f t="shared" si="227"/>
        <v/>
      </c>
      <c r="AG347" s="57" t="str">
        <f t="shared" si="227"/>
        <v/>
      </c>
      <c r="AH347" s="57" t="str">
        <f t="shared" si="227"/>
        <v/>
      </c>
      <c r="AI347" s="57" t="str">
        <f t="shared" si="227"/>
        <v/>
      </c>
      <c r="AJ347" s="57" t="str">
        <f t="shared" si="227"/>
        <v/>
      </c>
      <c r="AK347" s="57" t="str">
        <f t="shared" si="227"/>
        <v/>
      </c>
      <c r="AL347" s="57" t="str">
        <f t="shared" si="227"/>
        <v/>
      </c>
      <c r="AM347" s="57" t="str">
        <f t="shared" si="227"/>
        <v/>
      </c>
      <c r="AN347" s="57" t="str">
        <f t="shared" si="227"/>
        <v/>
      </c>
      <c r="AO347" s="57" t="str">
        <f t="shared" si="227"/>
        <v>材料製造技術</v>
      </c>
      <c r="AP347" s="57" t="str">
        <f t="shared" si="227"/>
        <v/>
      </c>
      <c r="AQ347" s="57" t="str">
        <f t="shared" si="226"/>
        <v/>
      </c>
      <c r="AR347" s="57" t="str">
        <f t="shared" si="226"/>
        <v/>
      </c>
      <c r="AS347" s="57" t="str">
        <f t="shared" si="226"/>
        <v/>
      </c>
      <c r="AT347" s="57" t="str">
        <f t="shared" si="226"/>
        <v/>
      </c>
      <c r="AU347" s="57" t="str">
        <f t="shared" si="226"/>
        <v/>
      </c>
      <c r="AV347" s="57" t="str">
        <f t="shared" si="226"/>
        <v/>
      </c>
      <c r="AW347" s="57" t="str">
        <f t="shared" si="226"/>
        <v/>
      </c>
      <c r="AX347" s="57" t="str">
        <f t="shared" si="226"/>
        <v/>
      </c>
      <c r="AY347" s="57" t="str">
        <f t="shared" si="226"/>
        <v/>
      </c>
      <c r="AZ347" s="57" t="str">
        <f t="shared" si="226"/>
        <v/>
      </c>
    </row>
    <row r="348" spans="2:52" x14ac:dyDescent="0.15">
      <c r="B348" s="50">
        <f t="shared" si="213"/>
        <v>7</v>
      </c>
      <c r="C348" s="50">
        <f t="shared" si="214"/>
        <v>2</v>
      </c>
      <c r="D348" s="50" t="str">
        <f t="shared" si="215"/>
        <v>2003_7_2</v>
      </c>
      <c r="E348" s="50" t="str">
        <f t="shared" si="217"/>
        <v>2_2_7</v>
      </c>
      <c r="F348" s="50">
        <f t="shared" si="218"/>
        <v>2</v>
      </c>
      <c r="G348" s="50">
        <f t="shared" si="219"/>
        <v>43</v>
      </c>
      <c r="H348" s="50">
        <f t="shared" si="220"/>
        <v>2043</v>
      </c>
      <c r="I348" s="57">
        <v>2003</v>
      </c>
      <c r="J348" s="57" t="s">
        <v>90</v>
      </c>
      <c r="K348" s="57" t="s">
        <v>92</v>
      </c>
      <c r="L348" s="57" t="str">
        <f t="shared" si="221"/>
        <v>2003_芸術</v>
      </c>
      <c r="M348" s="57" t="str">
        <f t="shared" si="222"/>
        <v>2003_芸術_音楽Ⅱ</v>
      </c>
      <c r="N348" s="57">
        <f t="shared" si="216"/>
        <v>2043</v>
      </c>
      <c r="P348" s="57">
        <f t="shared" si="223"/>
        <v>347</v>
      </c>
      <c r="X348" s="59">
        <v>45</v>
      </c>
      <c r="Y348" s="56" t="str">
        <f t="shared" si="208"/>
        <v/>
      </c>
      <c r="Z348" s="57" t="str">
        <f t="shared" si="209"/>
        <v/>
      </c>
      <c r="AA348" s="57" t="str">
        <f t="shared" si="227"/>
        <v/>
      </c>
      <c r="AB348" s="57" t="str">
        <f t="shared" si="227"/>
        <v/>
      </c>
      <c r="AC348" s="57" t="str">
        <f t="shared" si="227"/>
        <v/>
      </c>
      <c r="AD348" s="57" t="str">
        <f t="shared" si="227"/>
        <v/>
      </c>
      <c r="AE348" s="57" t="str">
        <f t="shared" si="227"/>
        <v/>
      </c>
      <c r="AF348" s="57" t="str">
        <f t="shared" si="227"/>
        <v/>
      </c>
      <c r="AG348" s="57" t="str">
        <f t="shared" si="227"/>
        <v/>
      </c>
      <c r="AH348" s="57" t="str">
        <f t="shared" si="227"/>
        <v/>
      </c>
      <c r="AI348" s="57" t="str">
        <f t="shared" si="227"/>
        <v/>
      </c>
      <c r="AJ348" s="57" t="str">
        <f t="shared" si="227"/>
        <v/>
      </c>
      <c r="AK348" s="57" t="str">
        <f t="shared" si="227"/>
        <v/>
      </c>
      <c r="AL348" s="57" t="str">
        <f t="shared" si="227"/>
        <v/>
      </c>
      <c r="AM348" s="57" t="str">
        <f t="shared" si="227"/>
        <v/>
      </c>
      <c r="AN348" s="57" t="str">
        <f t="shared" si="227"/>
        <v/>
      </c>
      <c r="AO348" s="57" t="str">
        <f t="shared" si="227"/>
        <v>材料工学</v>
      </c>
      <c r="AP348" s="57" t="str">
        <f t="shared" si="227"/>
        <v/>
      </c>
      <c r="AQ348" s="57" t="str">
        <f t="shared" si="226"/>
        <v/>
      </c>
      <c r="AR348" s="57" t="str">
        <f t="shared" si="226"/>
        <v/>
      </c>
      <c r="AS348" s="57" t="str">
        <f t="shared" si="226"/>
        <v/>
      </c>
      <c r="AT348" s="57" t="str">
        <f t="shared" si="226"/>
        <v/>
      </c>
      <c r="AU348" s="57" t="str">
        <f t="shared" si="226"/>
        <v/>
      </c>
      <c r="AV348" s="57" t="str">
        <f t="shared" si="226"/>
        <v/>
      </c>
      <c r="AW348" s="57" t="str">
        <f t="shared" si="226"/>
        <v/>
      </c>
      <c r="AX348" s="57" t="str">
        <f t="shared" si="226"/>
        <v/>
      </c>
      <c r="AY348" s="57" t="str">
        <f t="shared" si="226"/>
        <v/>
      </c>
      <c r="AZ348" s="57" t="str">
        <f t="shared" si="226"/>
        <v/>
      </c>
    </row>
    <row r="349" spans="2:52" x14ac:dyDescent="0.15">
      <c r="B349" s="50">
        <f t="shared" si="213"/>
        <v>7</v>
      </c>
      <c r="C349" s="50">
        <f t="shared" si="214"/>
        <v>3</v>
      </c>
      <c r="D349" s="50" t="str">
        <f t="shared" si="215"/>
        <v>2003_7_3</v>
      </c>
      <c r="E349" s="50" t="str">
        <f t="shared" si="217"/>
        <v>2_3_7</v>
      </c>
      <c r="F349" s="50">
        <f t="shared" si="218"/>
        <v>2</v>
      </c>
      <c r="G349" s="50">
        <f t="shared" si="219"/>
        <v>44</v>
      </c>
      <c r="H349" s="50">
        <f t="shared" si="220"/>
        <v>2044</v>
      </c>
      <c r="I349" s="57">
        <v>2003</v>
      </c>
      <c r="J349" s="57" t="s">
        <v>90</v>
      </c>
      <c r="K349" s="57" t="s">
        <v>93</v>
      </c>
      <c r="L349" s="57" t="str">
        <f t="shared" si="221"/>
        <v>2003_芸術</v>
      </c>
      <c r="M349" s="57" t="str">
        <f t="shared" si="222"/>
        <v>2003_芸術_音楽Ⅲ</v>
      </c>
      <c r="N349" s="57">
        <f t="shared" si="216"/>
        <v>2044</v>
      </c>
      <c r="P349" s="57">
        <f t="shared" si="223"/>
        <v>348</v>
      </c>
      <c r="X349" s="59">
        <v>46</v>
      </c>
      <c r="Y349" s="56" t="str">
        <f t="shared" si="208"/>
        <v/>
      </c>
      <c r="Z349" s="57" t="str">
        <f t="shared" si="209"/>
        <v/>
      </c>
      <c r="AA349" s="57" t="str">
        <f t="shared" si="227"/>
        <v/>
      </c>
      <c r="AB349" s="57" t="str">
        <f t="shared" si="227"/>
        <v/>
      </c>
      <c r="AC349" s="57" t="str">
        <f t="shared" si="227"/>
        <v/>
      </c>
      <c r="AD349" s="57" t="str">
        <f t="shared" si="227"/>
        <v/>
      </c>
      <c r="AE349" s="57" t="str">
        <f t="shared" si="227"/>
        <v/>
      </c>
      <c r="AF349" s="57" t="str">
        <f t="shared" si="227"/>
        <v/>
      </c>
      <c r="AG349" s="57" t="str">
        <f t="shared" si="227"/>
        <v/>
      </c>
      <c r="AH349" s="57" t="str">
        <f t="shared" si="227"/>
        <v/>
      </c>
      <c r="AI349" s="57" t="str">
        <f t="shared" si="227"/>
        <v/>
      </c>
      <c r="AJ349" s="57" t="str">
        <f t="shared" si="227"/>
        <v/>
      </c>
      <c r="AK349" s="57" t="str">
        <f t="shared" si="227"/>
        <v/>
      </c>
      <c r="AL349" s="57" t="str">
        <f t="shared" si="227"/>
        <v/>
      </c>
      <c r="AM349" s="57" t="str">
        <f t="shared" si="227"/>
        <v/>
      </c>
      <c r="AN349" s="57" t="str">
        <f t="shared" si="227"/>
        <v/>
      </c>
      <c r="AO349" s="57" t="str">
        <f t="shared" si="227"/>
        <v>材料加工</v>
      </c>
      <c r="AP349" s="57" t="str">
        <f t="shared" si="227"/>
        <v/>
      </c>
      <c r="AQ349" s="57" t="str">
        <f t="shared" si="226"/>
        <v/>
      </c>
      <c r="AR349" s="57" t="str">
        <f t="shared" si="226"/>
        <v/>
      </c>
      <c r="AS349" s="57" t="str">
        <f t="shared" si="226"/>
        <v/>
      </c>
      <c r="AT349" s="57" t="str">
        <f t="shared" si="226"/>
        <v/>
      </c>
      <c r="AU349" s="57" t="str">
        <f t="shared" si="226"/>
        <v/>
      </c>
      <c r="AV349" s="57" t="str">
        <f t="shared" si="226"/>
        <v/>
      </c>
      <c r="AW349" s="57" t="str">
        <f t="shared" si="226"/>
        <v/>
      </c>
      <c r="AX349" s="57" t="str">
        <f t="shared" si="226"/>
        <v/>
      </c>
      <c r="AY349" s="57" t="str">
        <f t="shared" si="226"/>
        <v/>
      </c>
      <c r="AZ349" s="57" t="str">
        <f t="shared" si="226"/>
        <v/>
      </c>
    </row>
    <row r="350" spans="2:52" x14ac:dyDescent="0.15">
      <c r="B350" s="50">
        <f t="shared" si="213"/>
        <v>7</v>
      </c>
      <c r="C350" s="50">
        <f t="shared" si="214"/>
        <v>4</v>
      </c>
      <c r="D350" s="50" t="str">
        <f t="shared" si="215"/>
        <v>2003_7_4</v>
      </c>
      <c r="E350" s="50" t="str">
        <f t="shared" si="217"/>
        <v>2_4_7</v>
      </c>
      <c r="F350" s="50">
        <f t="shared" si="218"/>
        <v>2</v>
      </c>
      <c r="G350" s="50">
        <f t="shared" si="219"/>
        <v>45</v>
      </c>
      <c r="H350" s="50">
        <f t="shared" si="220"/>
        <v>2045</v>
      </c>
      <c r="I350" s="57">
        <v>2003</v>
      </c>
      <c r="J350" s="57" t="s">
        <v>90</v>
      </c>
      <c r="K350" s="57" t="s">
        <v>94</v>
      </c>
      <c r="L350" s="57" t="str">
        <f t="shared" si="221"/>
        <v>2003_芸術</v>
      </c>
      <c r="M350" s="57" t="str">
        <f t="shared" si="222"/>
        <v>2003_芸術_美術Ⅰ</v>
      </c>
      <c r="N350" s="57">
        <f t="shared" si="216"/>
        <v>2045</v>
      </c>
      <c r="P350" s="57">
        <f t="shared" si="223"/>
        <v>349</v>
      </c>
      <c r="X350" s="59">
        <v>47</v>
      </c>
      <c r="Y350" s="56" t="str">
        <f t="shared" si="208"/>
        <v/>
      </c>
      <c r="Z350" s="57" t="str">
        <f t="shared" si="209"/>
        <v/>
      </c>
      <c r="AA350" s="57" t="str">
        <f t="shared" si="227"/>
        <v/>
      </c>
      <c r="AB350" s="57" t="str">
        <f t="shared" si="227"/>
        <v/>
      </c>
      <c r="AC350" s="57" t="str">
        <f t="shared" si="227"/>
        <v/>
      </c>
      <c r="AD350" s="57" t="str">
        <f t="shared" si="227"/>
        <v/>
      </c>
      <c r="AE350" s="57" t="str">
        <f t="shared" si="227"/>
        <v/>
      </c>
      <c r="AF350" s="57" t="str">
        <f t="shared" si="227"/>
        <v/>
      </c>
      <c r="AG350" s="57" t="str">
        <f t="shared" si="227"/>
        <v/>
      </c>
      <c r="AH350" s="57" t="str">
        <f t="shared" si="227"/>
        <v/>
      </c>
      <c r="AI350" s="57" t="str">
        <f t="shared" si="227"/>
        <v/>
      </c>
      <c r="AJ350" s="57" t="str">
        <f t="shared" si="227"/>
        <v/>
      </c>
      <c r="AK350" s="57" t="str">
        <f t="shared" si="227"/>
        <v/>
      </c>
      <c r="AL350" s="57" t="str">
        <f t="shared" si="227"/>
        <v/>
      </c>
      <c r="AM350" s="57" t="str">
        <f t="shared" si="227"/>
        <v/>
      </c>
      <c r="AN350" s="57" t="str">
        <f t="shared" si="227"/>
        <v/>
      </c>
      <c r="AO350" s="57" t="str">
        <f t="shared" si="227"/>
        <v>セラミック化学</v>
      </c>
      <c r="AP350" s="57" t="str">
        <f t="shared" si="227"/>
        <v/>
      </c>
      <c r="AQ350" s="57" t="str">
        <f t="shared" si="226"/>
        <v/>
      </c>
      <c r="AR350" s="57" t="str">
        <f t="shared" si="226"/>
        <v/>
      </c>
      <c r="AS350" s="57" t="str">
        <f t="shared" si="226"/>
        <v/>
      </c>
      <c r="AT350" s="57" t="str">
        <f t="shared" si="226"/>
        <v/>
      </c>
      <c r="AU350" s="57" t="str">
        <f t="shared" si="226"/>
        <v/>
      </c>
      <c r="AV350" s="57" t="str">
        <f t="shared" si="226"/>
        <v/>
      </c>
      <c r="AW350" s="57" t="str">
        <f t="shared" si="226"/>
        <v/>
      </c>
      <c r="AX350" s="57" t="str">
        <f t="shared" si="226"/>
        <v/>
      </c>
      <c r="AY350" s="57" t="str">
        <f t="shared" si="226"/>
        <v/>
      </c>
      <c r="AZ350" s="57" t="str">
        <f t="shared" si="226"/>
        <v/>
      </c>
    </row>
    <row r="351" spans="2:52" x14ac:dyDescent="0.15">
      <c r="B351" s="50">
        <f t="shared" si="213"/>
        <v>7</v>
      </c>
      <c r="C351" s="50">
        <f t="shared" si="214"/>
        <v>5</v>
      </c>
      <c r="D351" s="50" t="str">
        <f t="shared" si="215"/>
        <v>2003_7_5</v>
      </c>
      <c r="E351" s="50" t="str">
        <f t="shared" si="217"/>
        <v>2_5_7</v>
      </c>
      <c r="F351" s="50">
        <f t="shared" si="218"/>
        <v>2</v>
      </c>
      <c r="G351" s="50">
        <f t="shared" si="219"/>
        <v>46</v>
      </c>
      <c r="H351" s="50">
        <f t="shared" si="220"/>
        <v>2046</v>
      </c>
      <c r="I351" s="57">
        <v>2003</v>
      </c>
      <c r="J351" s="57" t="s">
        <v>90</v>
      </c>
      <c r="K351" s="57" t="s">
        <v>95</v>
      </c>
      <c r="L351" s="57" t="str">
        <f t="shared" si="221"/>
        <v>2003_芸術</v>
      </c>
      <c r="M351" s="57" t="str">
        <f t="shared" si="222"/>
        <v>2003_芸術_美術Ⅱ</v>
      </c>
      <c r="N351" s="57">
        <f t="shared" si="216"/>
        <v>2046</v>
      </c>
      <c r="P351" s="57">
        <f t="shared" si="223"/>
        <v>350</v>
      </c>
      <c r="X351" s="59">
        <v>48</v>
      </c>
      <c r="Y351" s="56" t="str">
        <f t="shared" si="208"/>
        <v/>
      </c>
      <c r="Z351" s="57" t="str">
        <f t="shared" si="209"/>
        <v/>
      </c>
      <c r="AA351" s="57" t="str">
        <f t="shared" si="227"/>
        <v/>
      </c>
      <c r="AB351" s="57" t="str">
        <f t="shared" si="227"/>
        <v/>
      </c>
      <c r="AC351" s="57" t="str">
        <f t="shared" si="227"/>
        <v/>
      </c>
      <c r="AD351" s="57" t="str">
        <f t="shared" si="227"/>
        <v/>
      </c>
      <c r="AE351" s="57" t="str">
        <f t="shared" si="227"/>
        <v/>
      </c>
      <c r="AF351" s="57" t="str">
        <f t="shared" si="227"/>
        <v/>
      </c>
      <c r="AG351" s="57" t="str">
        <f t="shared" si="227"/>
        <v/>
      </c>
      <c r="AH351" s="57" t="str">
        <f t="shared" si="227"/>
        <v/>
      </c>
      <c r="AI351" s="57" t="str">
        <f t="shared" si="227"/>
        <v/>
      </c>
      <c r="AJ351" s="57" t="str">
        <f t="shared" si="227"/>
        <v/>
      </c>
      <c r="AK351" s="57" t="str">
        <f t="shared" si="227"/>
        <v/>
      </c>
      <c r="AL351" s="57" t="str">
        <f t="shared" si="227"/>
        <v/>
      </c>
      <c r="AM351" s="57" t="str">
        <f t="shared" si="227"/>
        <v/>
      </c>
      <c r="AN351" s="57" t="str">
        <f t="shared" si="227"/>
        <v/>
      </c>
      <c r="AO351" s="57" t="str">
        <f t="shared" si="227"/>
        <v>セラミック技術</v>
      </c>
      <c r="AP351" s="57" t="str">
        <f t="shared" si="227"/>
        <v/>
      </c>
      <c r="AQ351" s="57" t="str">
        <f t="shared" si="226"/>
        <v/>
      </c>
      <c r="AR351" s="57" t="str">
        <f t="shared" si="226"/>
        <v/>
      </c>
      <c r="AS351" s="57" t="str">
        <f t="shared" si="226"/>
        <v/>
      </c>
      <c r="AT351" s="57" t="str">
        <f t="shared" si="226"/>
        <v/>
      </c>
      <c r="AU351" s="57" t="str">
        <f t="shared" si="226"/>
        <v/>
      </c>
      <c r="AV351" s="57" t="str">
        <f t="shared" si="226"/>
        <v/>
      </c>
      <c r="AW351" s="57" t="str">
        <f t="shared" si="226"/>
        <v/>
      </c>
      <c r="AX351" s="57" t="str">
        <f t="shared" si="226"/>
        <v/>
      </c>
      <c r="AY351" s="57" t="str">
        <f t="shared" si="226"/>
        <v/>
      </c>
      <c r="AZ351" s="57" t="str">
        <f t="shared" si="226"/>
        <v/>
      </c>
    </row>
    <row r="352" spans="2:52" x14ac:dyDescent="0.15">
      <c r="B352" s="50">
        <f t="shared" si="213"/>
        <v>7</v>
      </c>
      <c r="C352" s="50">
        <f t="shared" si="214"/>
        <v>6</v>
      </c>
      <c r="D352" s="50" t="str">
        <f t="shared" si="215"/>
        <v>2003_7_6</v>
      </c>
      <c r="E352" s="50" t="str">
        <f t="shared" si="217"/>
        <v>2_6_7</v>
      </c>
      <c r="F352" s="50">
        <f t="shared" si="218"/>
        <v>2</v>
      </c>
      <c r="G352" s="50">
        <f t="shared" si="219"/>
        <v>47</v>
      </c>
      <c r="H352" s="50">
        <f t="shared" si="220"/>
        <v>2047</v>
      </c>
      <c r="I352" s="57">
        <v>2003</v>
      </c>
      <c r="J352" s="57" t="s">
        <v>90</v>
      </c>
      <c r="K352" s="57" t="s">
        <v>96</v>
      </c>
      <c r="L352" s="57" t="str">
        <f t="shared" si="221"/>
        <v>2003_芸術</v>
      </c>
      <c r="M352" s="57" t="str">
        <f t="shared" si="222"/>
        <v>2003_芸術_美術Ⅲ</v>
      </c>
      <c r="N352" s="57">
        <f t="shared" si="216"/>
        <v>2047</v>
      </c>
      <c r="P352" s="57">
        <f t="shared" si="223"/>
        <v>351</v>
      </c>
      <c r="X352" s="59">
        <v>49</v>
      </c>
      <c r="Y352" s="56" t="str">
        <f t="shared" si="208"/>
        <v/>
      </c>
      <c r="Z352" s="57" t="str">
        <f t="shared" si="209"/>
        <v/>
      </c>
      <c r="AA352" s="57" t="str">
        <f t="shared" si="227"/>
        <v/>
      </c>
      <c r="AB352" s="57" t="str">
        <f t="shared" si="227"/>
        <v/>
      </c>
      <c r="AC352" s="57" t="str">
        <f t="shared" si="227"/>
        <v/>
      </c>
      <c r="AD352" s="57" t="str">
        <f t="shared" si="227"/>
        <v/>
      </c>
      <c r="AE352" s="57" t="str">
        <f t="shared" si="227"/>
        <v/>
      </c>
      <c r="AF352" s="57" t="str">
        <f t="shared" si="227"/>
        <v/>
      </c>
      <c r="AG352" s="57" t="str">
        <f t="shared" si="227"/>
        <v/>
      </c>
      <c r="AH352" s="57" t="str">
        <f t="shared" si="227"/>
        <v/>
      </c>
      <c r="AI352" s="57" t="str">
        <f t="shared" si="227"/>
        <v/>
      </c>
      <c r="AJ352" s="57" t="str">
        <f t="shared" si="227"/>
        <v/>
      </c>
      <c r="AK352" s="57" t="str">
        <f t="shared" si="227"/>
        <v/>
      </c>
      <c r="AL352" s="57" t="str">
        <f t="shared" si="227"/>
        <v/>
      </c>
      <c r="AM352" s="57" t="str">
        <f t="shared" si="227"/>
        <v/>
      </c>
      <c r="AN352" s="57" t="str">
        <f t="shared" si="227"/>
        <v/>
      </c>
      <c r="AO352" s="57" t="str">
        <f t="shared" si="227"/>
        <v>セラミック工業</v>
      </c>
      <c r="AP352" s="57" t="str">
        <f t="shared" si="227"/>
        <v/>
      </c>
      <c r="AQ352" s="57" t="str">
        <f t="shared" si="226"/>
        <v/>
      </c>
      <c r="AR352" s="57" t="str">
        <f t="shared" si="226"/>
        <v/>
      </c>
      <c r="AS352" s="57" t="str">
        <f t="shared" si="226"/>
        <v/>
      </c>
      <c r="AT352" s="57" t="str">
        <f t="shared" si="226"/>
        <v/>
      </c>
      <c r="AU352" s="57" t="str">
        <f t="shared" si="226"/>
        <v/>
      </c>
      <c r="AV352" s="57" t="str">
        <f t="shared" si="226"/>
        <v/>
      </c>
      <c r="AW352" s="57" t="str">
        <f t="shared" si="226"/>
        <v/>
      </c>
      <c r="AX352" s="57" t="str">
        <f t="shared" si="226"/>
        <v/>
      </c>
      <c r="AY352" s="57" t="str">
        <f t="shared" si="226"/>
        <v/>
      </c>
      <c r="AZ352" s="57" t="str">
        <f t="shared" si="226"/>
        <v/>
      </c>
    </row>
    <row r="353" spans="2:52" x14ac:dyDescent="0.15">
      <c r="B353" s="50">
        <f t="shared" si="213"/>
        <v>7</v>
      </c>
      <c r="C353" s="50">
        <f t="shared" si="214"/>
        <v>7</v>
      </c>
      <c r="D353" s="50" t="str">
        <f t="shared" si="215"/>
        <v>2003_7_7</v>
      </c>
      <c r="E353" s="50" t="str">
        <f t="shared" si="217"/>
        <v>2_7_7</v>
      </c>
      <c r="F353" s="50">
        <f t="shared" si="218"/>
        <v>2</v>
      </c>
      <c r="G353" s="50">
        <f t="shared" si="219"/>
        <v>48</v>
      </c>
      <c r="H353" s="50">
        <f t="shared" si="220"/>
        <v>2048</v>
      </c>
      <c r="I353" s="57">
        <v>2003</v>
      </c>
      <c r="J353" s="57" t="s">
        <v>90</v>
      </c>
      <c r="K353" s="57" t="s">
        <v>97</v>
      </c>
      <c r="L353" s="57" t="str">
        <f t="shared" si="221"/>
        <v>2003_芸術</v>
      </c>
      <c r="M353" s="57" t="str">
        <f t="shared" si="222"/>
        <v>2003_芸術_工芸Ⅰ</v>
      </c>
      <c r="N353" s="57">
        <f t="shared" si="216"/>
        <v>2048</v>
      </c>
      <c r="P353" s="57">
        <f t="shared" si="223"/>
        <v>352</v>
      </c>
      <c r="X353" s="59">
        <v>50</v>
      </c>
      <c r="Y353" s="56" t="str">
        <f t="shared" si="208"/>
        <v/>
      </c>
      <c r="Z353" s="57" t="str">
        <f t="shared" si="209"/>
        <v/>
      </c>
      <c r="AA353" s="57" t="str">
        <f t="shared" si="227"/>
        <v/>
      </c>
      <c r="AB353" s="57" t="str">
        <f t="shared" si="227"/>
        <v/>
      </c>
      <c r="AC353" s="57" t="str">
        <f t="shared" si="227"/>
        <v/>
      </c>
      <c r="AD353" s="57" t="str">
        <f t="shared" si="227"/>
        <v/>
      </c>
      <c r="AE353" s="57" t="str">
        <f t="shared" si="227"/>
        <v/>
      </c>
      <c r="AF353" s="57" t="str">
        <f t="shared" si="227"/>
        <v/>
      </c>
      <c r="AG353" s="57" t="str">
        <f t="shared" si="227"/>
        <v/>
      </c>
      <c r="AH353" s="57" t="str">
        <f t="shared" si="227"/>
        <v/>
      </c>
      <c r="AI353" s="57" t="str">
        <f t="shared" si="227"/>
        <v/>
      </c>
      <c r="AJ353" s="57" t="str">
        <f t="shared" si="227"/>
        <v/>
      </c>
      <c r="AK353" s="57" t="str">
        <f t="shared" si="227"/>
        <v/>
      </c>
      <c r="AL353" s="57" t="str">
        <f t="shared" si="227"/>
        <v/>
      </c>
      <c r="AM353" s="57" t="str">
        <f t="shared" si="227"/>
        <v/>
      </c>
      <c r="AN353" s="57" t="str">
        <f t="shared" si="227"/>
        <v/>
      </c>
      <c r="AO353" s="57" t="str">
        <f t="shared" si="227"/>
        <v>繊維製品</v>
      </c>
      <c r="AP353" s="57" t="str">
        <f t="shared" si="227"/>
        <v/>
      </c>
      <c r="AQ353" s="57" t="str">
        <f t="shared" si="226"/>
        <v/>
      </c>
      <c r="AR353" s="57" t="str">
        <f t="shared" si="226"/>
        <v/>
      </c>
      <c r="AS353" s="57" t="str">
        <f t="shared" si="226"/>
        <v/>
      </c>
      <c r="AT353" s="57" t="str">
        <f t="shared" si="226"/>
        <v/>
      </c>
      <c r="AU353" s="57" t="str">
        <f t="shared" si="226"/>
        <v/>
      </c>
      <c r="AV353" s="57" t="str">
        <f t="shared" si="226"/>
        <v/>
      </c>
      <c r="AW353" s="57" t="str">
        <f t="shared" si="226"/>
        <v/>
      </c>
      <c r="AX353" s="57" t="str">
        <f t="shared" si="226"/>
        <v/>
      </c>
      <c r="AY353" s="57" t="str">
        <f t="shared" si="226"/>
        <v/>
      </c>
      <c r="AZ353" s="57" t="str">
        <f t="shared" si="226"/>
        <v/>
      </c>
    </row>
    <row r="354" spans="2:52" x14ac:dyDescent="0.15">
      <c r="B354" s="50">
        <f t="shared" si="213"/>
        <v>7</v>
      </c>
      <c r="C354" s="50">
        <f t="shared" si="214"/>
        <v>8</v>
      </c>
      <c r="D354" s="50" t="str">
        <f t="shared" si="215"/>
        <v>2003_7_8</v>
      </c>
      <c r="E354" s="50" t="str">
        <f t="shared" si="217"/>
        <v>2_8_7</v>
      </c>
      <c r="F354" s="50">
        <f t="shared" si="218"/>
        <v>2</v>
      </c>
      <c r="G354" s="50">
        <f t="shared" si="219"/>
        <v>49</v>
      </c>
      <c r="H354" s="50">
        <f t="shared" si="220"/>
        <v>2049</v>
      </c>
      <c r="I354" s="57">
        <v>2003</v>
      </c>
      <c r="J354" s="57" t="s">
        <v>90</v>
      </c>
      <c r="K354" s="57" t="s">
        <v>98</v>
      </c>
      <c r="L354" s="57" t="str">
        <f t="shared" si="221"/>
        <v>2003_芸術</v>
      </c>
      <c r="M354" s="57" t="str">
        <f t="shared" si="222"/>
        <v>2003_芸術_工芸Ⅱ</v>
      </c>
      <c r="N354" s="57">
        <f t="shared" si="216"/>
        <v>2049</v>
      </c>
      <c r="P354" s="57">
        <f t="shared" si="223"/>
        <v>353</v>
      </c>
      <c r="X354" s="59">
        <v>51</v>
      </c>
      <c r="Y354" s="56" t="str">
        <f t="shared" si="208"/>
        <v/>
      </c>
      <c r="Z354" s="57" t="str">
        <f t="shared" si="209"/>
        <v/>
      </c>
      <c r="AA354" s="57" t="str">
        <f t="shared" si="227"/>
        <v/>
      </c>
      <c r="AB354" s="57" t="str">
        <f t="shared" si="227"/>
        <v/>
      </c>
      <c r="AC354" s="57" t="str">
        <f t="shared" si="227"/>
        <v/>
      </c>
      <c r="AD354" s="57" t="str">
        <f t="shared" si="227"/>
        <v/>
      </c>
      <c r="AE354" s="57" t="str">
        <f t="shared" si="227"/>
        <v/>
      </c>
      <c r="AF354" s="57" t="str">
        <f t="shared" si="227"/>
        <v/>
      </c>
      <c r="AG354" s="57" t="str">
        <f t="shared" si="227"/>
        <v/>
      </c>
      <c r="AH354" s="57" t="str">
        <f t="shared" si="227"/>
        <v/>
      </c>
      <c r="AI354" s="57" t="str">
        <f t="shared" si="227"/>
        <v/>
      </c>
      <c r="AJ354" s="57" t="str">
        <f t="shared" si="227"/>
        <v/>
      </c>
      <c r="AK354" s="57" t="str">
        <f t="shared" si="227"/>
        <v/>
      </c>
      <c r="AL354" s="57" t="str">
        <f t="shared" si="227"/>
        <v/>
      </c>
      <c r="AM354" s="57" t="str">
        <f t="shared" si="227"/>
        <v/>
      </c>
      <c r="AN354" s="57" t="str">
        <f t="shared" si="227"/>
        <v/>
      </c>
      <c r="AO354" s="57" t="str">
        <f t="shared" si="227"/>
        <v>繊維・染色技術</v>
      </c>
      <c r="AP354" s="57" t="str">
        <f t="shared" si="227"/>
        <v/>
      </c>
      <c r="AQ354" s="57" t="str">
        <f t="shared" si="226"/>
        <v/>
      </c>
      <c r="AR354" s="57" t="str">
        <f t="shared" si="226"/>
        <v/>
      </c>
      <c r="AS354" s="57" t="str">
        <f t="shared" si="226"/>
        <v/>
      </c>
      <c r="AT354" s="57" t="str">
        <f t="shared" si="226"/>
        <v/>
      </c>
      <c r="AU354" s="57" t="str">
        <f t="shared" si="226"/>
        <v/>
      </c>
      <c r="AV354" s="57" t="str">
        <f t="shared" si="226"/>
        <v/>
      </c>
      <c r="AW354" s="57" t="str">
        <f t="shared" si="226"/>
        <v/>
      </c>
      <c r="AX354" s="57" t="str">
        <f t="shared" si="226"/>
        <v/>
      </c>
      <c r="AY354" s="57" t="str">
        <f t="shared" si="226"/>
        <v/>
      </c>
      <c r="AZ354" s="57" t="str">
        <f t="shared" si="226"/>
        <v/>
      </c>
    </row>
    <row r="355" spans="2:52" x14ac:dyDescent="0.15">
      <c r="B355" s="50">
        <f t="shared" si="213"/>
        <v>7</v>
      </c>
      <c r="C355" s="50">
        <f t="shared" si="214"/>
        <v>9</v>
      </c>
      <c r="D355" s="50" t="str">
        <f t="shared" si="215"/>
        <v>2003_7_9</v>
      </c>
      <c r="E355" s="50" t="str">
        <f t="shared" si="217"/>
        <v>2_9_7</v>
      </c>
      <c r="F355" s="50">
        <f t="shared" si="218"/>
        <v>2</v>
      </c>
      <c r="G355" s="50">
        <f t="shared" si="219"/>
        <v>50</v>
      </c>
      <c r="H355" s="50">
        <f t="shared" si="220"/>
        <v>2050</v>
      </c>
      <c r="I355" s="57">
        <v>2003</v>
      </c>
      <c r="J355" s="57" t="s">
        <v>90</v>
      </c>
      <c r="K355" s="57" t="s">
        <v>99</v>
      </c>
      <c r="L355" s="57" t="str">
        <f t="shared" si="221"/>
        <v>2003_芸術</v>
      </c>
      <c r="M355" s="57" t="str">
        <f t="shared" si="222"/>
        <v>2003_芸術_工芸Ⅲ</v>
      </c>
      <c r="N355" s="57">
        <f t="shared" si="216"/>
        <v>2050</v>
      </c>
      <c r="P355" s="57">
        <f t="shared" si="223"/>
        <v>354</v>
      </c>
      <c r="X355" s="59">
        <v>52</v>
      </c>
      <c r="Y355" s="56" t="str">
        <f t="shared" si="208"/>
        <v/>
      </c>
      <c r="Z355" s="57" t="str">
        <f t="shared" si="209"/>
        <v/>
      </c>
      <c r="AA355" s="57" t="str">
        <f t="shared" si="227"/>
        <v/>
      </c>
      <c r="AB355" s="57" t="str">
        <f t="shared" si="227"/>
        <v/>
      </c>
      <c r="AC355" s="57" t="str">
        <f t="shared" si="227"/>
        <v/>
      </c>
      <c r="AD355" s="57" t="str">
        <f t="shared" si="227"/>
        <v/>
      </c>
      <c r="AE355" s="57" t="str">
        <f t="shared" si="227"/>
        <v/>
      </c>
      <c r="AF355" s="57" t="str">
        <f t="shared" si="227"/>
        <v/>
      </c>
      <c r="AG355" s="57" t="str">
        <f t="shared" si="227"/>
        <v/>
      </c>
      <c r="AH355" s="57" t="str">
        <f t="shared" si="227"/>
        <v/>
      </c>
      <c r="AI355" s="57" t="str">
        <f t="shared" si="227"/>
        <v/>
      </c>
      <c r="AJ355" s="57" t="str">
        <f t="shared" si="227"/>
        <v/>
      </c>
      <c r="AK355" s="57" t="str">
        <f t="shared" si="227"/>
        <v/>
      </c>
      <c r="AL355" s="57" t="str">
        <f t="shared" si="227"/>
        <v/>
      </c>
      <c r="AM355" s="57" t="str">
        <f t="shared" si="227"/>
        <v/>
      </c>
      <c r="AN355" s="57" t="str">
        <f t="shared" si="227"/>
        <v/>
      </c>
      <c r="AO355" s="57" t="str">
        <f t="shared" si="227"/>
        <v>染織デザイン</v>
      </c>
      <c r="AP355" s="57" t="str">
        <f t="shared" si="227"/>
        <v/>
      </c>
      <c r="AQ355" s="57" t="str">
        <f t="shared" si="226"/>
        <v/>
      </c>
      <c r="AR355" s="57" t="str">
        <f t="shared" si="226"/>
        <v/>
      </c>
      <c r="AS355" s="57" t="str">
        <f t="shared" si="226"/>
        <v/>
      </c>
      <c r="AT355" s="57" t="str">
        <f t="shared" si="226"/>
        <v/>
      </c>
      <c r="AU355" s="57" t="str">
        <f t="shared" si="226"/>
        <v/>
      </c>
      <c r="AV355" s="57" t="str">
        <f t="shared" si="226"/>
        <v/>
      </c>
      <c r="AW355" s="57" t="str">
        <f t="shared" si="226"/>
        <v/>
      </c>
      <c r="AX355" s="57" t="str">
        <f t="shared" si="226"/>
        <v/>
      </c>
      <c r="AY355" s="57" t="str">
        <f t="shared" si="226"/>
        <v/>
      </c>
      <c r="AZ355" s="57" t="str">
        <f t="shared" si="226"/>
        <v/>
      </c>
    </row>
    <row r="356" spans="2:52" x14ac:dyDescent="0.15">
      <c r="B356" s="50">
        <f t="shared" si="213"/>
        <v>7</v>
      </c>
      <c r="C356" s="50">
        <f t="shared" si="214"/>
        <v>10</v>
      </c>
      <c r="D356" s="50" t="str">
        <f t="shared" si="215"/>
        <v>2003_7_10</v>
      </c>
      <c r="E356" s="50" t="str">
        <f t="shared" si="217"/>
        <v>2_10_7</v>
      </c>
      <c r="F356" s="50">
        <f t="shared" si="218"/>
        <v>2</v>
      </c>
      <c r="G356" s="50">
        <f t="shared" si="219"/>
        <v>51</v>
      </c>
      <c r="H356" s="50">
        <f t="shared" si="220"/>
        <v>2051</v>
      </c>
      <c r="I356" s="57">
        <v>2003</v>
      </c>
      <c r="J356" s="57" t="s">
        <v>90</v>
      </c>
      <c r="K356" s="57" t="s">
        <v>100</v>
      </c>
      <c r="L356" s="57" t="str">
        <f t="shared" si="221"/>
        <v>2003_芸術</v>
      </c>
      <c r="M356" s="57" t="str">
        <f t="shared" si="222"/>
        <v>2003_芸術_書道Ⅰ</v>
      </c>
      <c r="N356" s="57">
        <f t="shared" si="216"/>
        <v>2051</v>
      </c>
      <c r="P356" s="57">
        <f t="shared" si="223"/>
        <v>355</v>
      </c>
      <c r="X356" s="59">
        <v>53</v>
      </c>
      <c r="Y356" s="56" t="str">
        <f t="shared" si="208"/>
        <v/>
      </c>
      <c r="Z356" s="57" t="str">
        <f t="shared" si="209"/>
        <v/>
      </c>
      <c r="AA356" s="57" t="str">
        <f t="shared" si="227"/>
        <v/>
      </c>
      <c r="AB356" s="57" t="str">
        <f t="shared" si="227"/>
        <v/>
      </c>
      <c r="AC356" s="57" t="str">
        <f t="shared" si="227"/>
        <v/>
      </c>
      <c r="AD356" s="57" t="str">
        <f t="shared" si="227"/>
        <v/>
      </c>
      <c r="AE356" s="57" t="str">
        <f t="shared" si="227"/>
        <v/>
      </c>
      <c r="AF356" s="57" t="str">
        <f t="shared" si="227"/>
        <v/>
      </c>
      <c r="AG356" s="57" t="str">
        <f t="shared" si="227"/>
        <v/>
      </c>
      <c r="AH356" s="57" t="str">
        <f t="shared" si="227"/>
        <v/>
      </c>
      <c r="AI356" s="57" t="str">
        <f t="shared" si="227"/>
        <v/>
      </c>
      <c r="AJ356" s="57" t="str">
        <f t="shared" si="227"/>
        <v/>
      </c>
      <c r="AK356" s="57" t="str">
        <f t="shared" si="227"/>
        <v/>
      </c>
      <c r="AL356" s="57" t="str">
        <f t="shared" si="227"/>
        <v/>
      </c>
      <c r="AM356" s="57" t="str">
        <f t="shared" si="227"/>
        <v/>
      </c>
      <c r="AN356" s="57" t="str">
        <f t="shared" si="227"/>
        <v/>
      </c>
      <c r="AO356" s="57" t="str">
        <f t="shared" si="227"/>
        <v>インテリア計画</v>
      </c>
      <c r="AP356" s="57" t="str">
        <f t="shared" si="227"/>
        <v/>
      </c>
      <c r="AQ356" s="57" t="str">
        <f t="shared" si="226"/>
        <v/>
      </c>
      <c r="AR356" s="57" t="str">
        <f t="shared" si="226"/>
        <v/>
      </c>
      <c r="AS356" s="57" t="str">
        <f t="shared" si="226"/>
        <v/>
      </c>
      <c r="AT356" s="57" t="str">
        <f t="shared" si="226"/>
        <v/>
      </c>
      <c r="AU356" s="57" t="str">
        <f t="shared" si="226"/>
        <v/>
      </c>
      <c r="AV356" s="57" t="str">
        <f t="shared" si="226"/>
        <v/>
      </c>
      <c r="AW356" s="57" t="str">
        <f t="shared" si="226"/>
        <v/>
      </c>
      <c r="AX356" s="57" t="str">
        <f t="shared" si="226"/>
        <v/>
      </c>
      <c r="AY356" s="57" t="str">
        <f t="shared" si="226"/>
        <v/>
      </c>
      <c r="AZ356" s="57" t="str">
        <f t="shared" si="226"/>
        <v/>
      </c>
    </row>
    <row r="357" spans="2:52" x14ac:dyDescent="0.15">
      <c r="B357" s="50">
        <f t="shared" si="213"/>
        <v>7</v>
      </c>
      <c r="C357" s="50">
        <f t="shared" si="214"/>
        <v>11</v>
      </c>
      <c r="D357" s="50" t="str">
        <f t="shared" si="215"/>
        <v>2003_7_11</v>
      </c>
      <c r="E357" s="50" t="str">
        <f t="shared" si="217"/>
        <v>2_11_7</v>
      </c>
      <c r="F357" s="50">
        <f t="shared" si="218"/>
        <v>2</v>
      </c>
      <c r="G357" s="50">
        <f t="shared" si="219"/>
        <v>52</v>
      </c>
      <c r="H357" s="50">
        <f t="shared" si="220"/>
        <v>2052</v>
      </c>
      <c r="I357" s="57">
        <v>2003</v>
      </c>
      <c r="J357" s="57" t="s">
        <v>90</v>
      </c>
      <c r="K357" s="57" t="s">
        <v>101</v>
      </c>
      <c r="L357" s="57" t="str">
        <f t="shared" si="221"/>
        <v>2003_芸術</v>
      </c>
      <c r="M357" s="57" t="str">
        <f t="shared" si="222"/>
        <v>2003_芸術_書道Ⅱ</v>
      </c>
      <c r="N357" s="57">
        <f t="shared" si="216"/>
        <v>2052</v>
      </c>
      <c r="P357" s="57">
        <f t="shared" si="223"/>
        <v>356</v>
      </c>
      <c r="X357" s="59">
        <v>54</v>
      </c>
      <c r="Y357" s="56" t="str">
        <f t="shared" si="208"/>
        <v/>
      </c>
      <c r="Z357" s="57" t="str">
        <f t="shared" si="209"/>
        <v/>
      </c>
      <c r="AA357" s="57" t="str">
        <f t="shared" si="227"/>
        <v/>
      </c>
      <c r="AB357" s="57" t="str">
        <f t="shared" si="227"/>
        <v/>
      </c>
      <c r="AC357" s="57" t="str">
        <f t="shared" si="227"/>
        <v/>
      </c>
      <c r="AD357" s="57" t="str">
        <f t="shared" si="227"/>
        <v/>
      </c>
      <c r="AE357" s="57" t="str">
        <f t="shared" si="227"/>
        <v/>
      </c>
      <c r="AF357" s="57" t="str">
        <f t="shared" si="227"/>
        <v/>
      </c>
      <c r="AG357" s="57" t="str">
        <f t="shared" si="227"/>
        <v/>
      </c>
      <c r="AH357" s="57" t="str">
        <f t="shared" si="227"/>
        <v/>
      </c>
      <c r="AI357" s="57" t="str">
        <f t="shared" si="227"/>
        <v/>
      </c>
      <c r="AJ357" s="57" t="str">
        <f t="shared" si="227"/>
        <v/>
      </c>
      <c r="AK357" s="57" t="str">
        <f t="shared" si="227"/>
        <v/>
      </c>
      <c r="AL357" s="57" t="str">
        <f t="shared" si="227"/>
        <v/>
      </c>
      <c r="AM357" s="57" t="str">
        <f t="shared" si="227"/>
        <v/>
      </c>
      <c r="AN357" s="57" t="str">
        <f t="shared" si="227"/>
        <v/>
      </c>
      <c r="AO357" s="57" t="str">
        <f t="shared" si="227"/>
        <v>インテリア装備</v>
      </c>
      <c r="AP357" s="57" t="str">
        <f t="shared" si="227"/>
        <v/>
      </c>
      <c r="AQ357" s="57" t="str">
        <f t="shared" si="226"/>
        <v/>
      </c>
      <c r="AR357" s="57" t="str">
        <f t="shared" si="226"/>
        <v/>
      </c>
      <c r="AS357" s="57" t="str">
        <f t="shared" si="226"/>
        <v/>
      </c>
      <c r="AT357" s="57" t="str">
        <f t="shared" si="226"/>
        <v/>
      </c>
      <c r="AU357" s="57" t="str">
        <f t="shared" si="226"/>
        <v/>
      </c>
      <c r="AV357" s="57" t="str">
        <f t="shared" si="226"/>
        <v/>
      </c>
      <c r="AW357" s="57" t="str">
        <f t="shared" si="226"/>
        <v/>
      </c>
      <c r="AX357" s="57" t="str">
        <f t="shared" si="226"/>
        <v/>
      </c>
      <c r="AY357" s="57" t="str">
        <f t="shared" si="226"/>
        <v/>
      </c>
      <c r="AZ357" s="57" t="str">
        <f t="shared" si="226"/>
        <v/>
      </c>
    </row>
    <row r="358" spans="2:52" x14ac:dyDescent="0.15">
      <c r="B358" s="50">
        <f t="shared" si="213"/>
        <v>7</v>
      </c>
      <c r="C358" s="50">
        <f t="shared" si="214"/>
        <v>12</v>
      </c>
      <c r="D358" s="50" t="str">
        <f t="shared" si="215"/>
        <v>2003_7_12</v>
      </c>
      <c r="E358" s="50" t="str">
        <f t="shared" si="217"/>
        <v>2_12_7</v>
      </c>
      <c r="F358" s="50">
        <f t="shared" si="218"/>
        <v>2</v>
      </c>
      <c r="G358" s="50">
        <f t="shared" si="219"/>
        <v>53</v>
      </c>
      <c r="H358" s="50">
        <f t="shared" si="220"/>
        <v>2053</v>
      </c>
      <c r="I358" s="57">
        <v>2003</v>
      </c>
      <c r="J358" s="57" t="s">
        <v>90</v>
      </c>
      <c r="K358" s="57" t="s">
        <v>102</v>
      </c>
      <c r="L358" s="57" t="str">
        <f t="shared" si="221"/>
        <v>2003_芸術</v>
      </c>
      <c r="M358" s="57" t="str">
        <f t="shared" si="222"/>
        <v>2003_芸術_書道Ⅲ</v>
      </c>
      <c r="N358" s="57">
        <f t="shared" si="216"/>
        <v>2053</v>
      </c>
      <c r="P358" s="57">
        <f t="shared" si="223"/>
        <v>357</v>
      </c>
      <c r="X358" s="59">
        <v>55</v>
      </c>
      <c r="Y358" s="56" t="str">
        <f t="shared" si="208"/>
        <v/>
      </c>
      <c r="Z358" s="57" t="str">
        <f t="shared" si="209"/>
        <v/>
      </c>
      <c r="AA358" s="57" t="str">
        <f t="shared" si="227"/>
        <v/>
      </c>
      <c r="AB358" s="57" t="str">
        <f t="shared" si="227"/>
        <v/>
      </c>
      <c r="AC358" s="57" t="str">
        <f t="shared" si="227"/>
        <v/>
      </c>
      <c r="AD358" s="57" t="str">
        <f t="shared" si="227"/>
        <v/>
      </c>
      <c r="AE358" s="57" t="str">
        <f t="shared" si="227"/>
        <v/>
      </c>
      <c r="AF358" s="57" t="str">
        <f t="shared" si="227"/>
        <v/>
      </c>
      <c r="AG358" s="57" t="str">
        <f t="shared" si="227"/>
        <v/>
      </c>
      <c r="AH358" s="57" t="str">
        <f t="shared" si="227"/>
        <v/>
      </c>
      <c r="AI358" s="57" t="str">
        <f t="shared" si="227"/>
        <v/>
      </c>
      <c r="AJ358" s="57" t="str">
        <f t="shared" si="227"/>
        <v/>
      </c>
      <c r="AK358" s="57" t="str">
        <f t="shared" si="227"/>
        <v/>
      </c>
      <c r="AL358" s="57" t="str">
        <f t="shared" si="227"/>
        <v/>
      </c>
      <c r="AM358" s="57" t="str">
        <f t="shared" si="227"/>
        <v/>
      </c>
      <c r="AN358" s="57" t="str">
        <f t="shared" si="227"/>
        <v/>
      </c>
      <c r="AO358" s="57" t="str">
        <f t="shared" si="227"/>
        <v>インテリアエレメント生産</v>
      </c>
      <c r="AP358" s="57" t="str">
        <f t="shared" si="227"/>
        <v/>
      </c>
      <c r="AQ358" s="57" t="str">
        <f t="shared" si="226"/>
        <v/>
      </c>
      <c r="AR358" s="57" t="str">
        <f t="shared" si="226"/>
        <v/>
      </c>
      <c r="AS358" s="57" t="str">
        <f t="shared" si="226"/>
        <v/>
      </c>
      <c r="AT358" s="57" t="str">
        <f t="shared" si="226"/>
        <v/>
      </c>
      <c r="AU358" s="57" t="str">
        <f t="shared" si="226"/>
        <v/>
      </c>
      <c r="AV358" s="57" t="str">
        <f t="shared" si="226"/>
        <v/>
      </c>
      <c r="AW358" s="57" t="str">
        <f t="shared" si="226"/>
        <v/>
      </c>
      <c r="AX358" s="57" t="str">
        <f t="shared" si="226"/>
        <v/>
      </c>
      <c r="AY358" s="57" t="str">
        <f t="shared" si="226"/>
        <v/>
      </c>
      <c r="AZ358" s="57" t="str">
        <f t="shared" si="226"/>
        <v/>
      </c>
    </row>
    <row r="359" spans="2:52" x14ac:dyDescent="0.15">
      <c r="B359" s="50">
        <f t="shared" si="213"/>
        <v>7</v>
      </c>
      <c r="C359" s="50">
        <f t="shared" si="214"/>
        <v>13</v>
      </c>
      <c r="D359" s="50" t="str">
        <f t="shared" si="215"/>
        <v>2003_7_13</v>
      </c>
      <c r="E359" s="50" t="str">
        <f t="shared" si="217"/>
        <v>2_13_7</v>
      </c>
      <c r="F359" s="50">
        <f t="shared" si="218"/>
        <v>2</v>
      </c>
      <c r="G359" s="50">
        <f t="shared" si="219"/>
        <v>54</v>
      </c>
      <c r="H359" s="50">
        <f t="shared" si="220"/>
        <v>2054</v>
      </c>
      <c r="I359" s="57">
        <v>2003</v>
      </c>
      <c r="J359" s="57" t="s">
        <v>90</v>
      </c>
      <c r="K359" s="57" t="s">
        <v>573</v>
      </c>
      <c r="L359" s="57" t="str">
        <f t="shared" si="221"/>
        <v>2003_芸術</v>
      </c>
      <c r="M359" s="57" t="str">
        <f t="shared" si="222"/>
        <v>2003_芸術_学校設定科目</v>
      </c>
      <c r="N359" s="57">
        <f t="shared" si="216"/>
        <v>2054</v>
      </c>
      <c r="P359" s="57">
        <f t="shared" si="223"/>
        <v>358</v>
      </c>
      <c r="X359" s="59">
        <v>56</v>
      </c>
      <c r="Y359" s="56" t="str">
        <f t="shared" si="208"/>
        <v/>
      </c>
      <c r="Z359" s="57" t="str">
        <f t="shared" si="209"/>
        <v/>
      </c>
      <c r="AA359" s="57" t="str">
        <f t="shared" si="227"/>
        <v/>
      </c>
      <c r="AB359" s="57" t="str">
        <f t="shared" si="227"/>
        <v/>
      </c>
      <c r="AC359" s="57" t="str">
        <f t="shared" si="227"/>
        <v/>
      </c>
      <c r="AD359" s="57" t="str">
        <f t="shared" si="227"/>
        <v/>
      </c>
      <c r="AE359" s="57" t="str">
        <f t="shared" si="227"/>
        <v/>
      </c>
      <c r="AF359" s="57" t="str">
        <f t="shared" si="227"/>
        <v/>
      </c>
      <c r="AG359" s="57" t="str">
        <f t="shared" si="227"/>
        <v/>
      </c>
      <c r="AH359" s="57" t="str">
        <f t="shared" si="227"/>
        <v/>
      </c>
      <c r="AI359" s="57" t="str">
        <f t="shared" si="227"/>
        <v/>
      </c>
      <c r="AJ359" s="57" t="str">
        <f t="shared" si="227"/>
        <v/>
      </c>
      <c r="AK359" s="57" t="str">
        <f t="shared" si="227"/>
        <v/>
      </c>
      <c r="AL359" s="57" t="str">
        <f t="shared" si="227"/>
        <v/>
      </c>
      <c r="AM359" s="57" t="str">
        <f t="shared" si="227"/>
        <v/>
      </c>
      <c r="AN359" s="57" t="str">
        <f t="shared" si="227"/>
        <v/>
      </c>
      <c r="AO359" s="57" t="str">
        <f t="shared" si="227"/>
        <v>デザイン実践</v>
      </c>
      <c r="AP359" s="57" t="str">
        <f t="shared" si="227"/>
        <v/>
      </c>
      <c r="AQ359" s="57" t="str">
        <f t="shared" si="226"/>
        <v/>
      </c>
      <c r="AR359" s="57" t="str">
        <f t="shared" si="226"/>
        <v/>
      </c>
      <c r="AS359" s="57" t="str">
        <f t="shared" si="226"/>
        <v/>
      </c>
      <c r="AT359" s="57" t="str">
        <f t="shared" si="226"/>
        <v/>
      </c>
      <c r="AU359" s="57" t="str">
        <f t="shared" si="226"/>
        <v/>
      </c>
      <c r="AV359" s="57" t="str">
        <f t="shared" si="226"/>
        <v/>
      </c>
      <c r="AW359" s="57" t="str">
        <f t="shared" si="226"/>
        <v/>
      </c>
      <c r="AX359" s="57" t="str">
        <f t="shared" si="226"/>
        <v/>
      </c>
      <c r="AY359" s="57" t="str">
        <f t="shared" si="226"/>
        <v/>
      </c>
      <c r="AZ359" s="57" t="str">
        <f t="shared" si="226"/>
        <v/>
      </c>
    </row>
    <row r="360" spans="2:52" x14ac:dyDescent="0.15">
      <c r="B360" s="50">
        <f t="shared" si="213"/>
        <v>8</v>
      </c>
      <c r="C360" s="50">
        <f t="shared" si="214"/>
        <v>1</v>
      </c>
      <c r="D360" s="50" t="str">
        <f t="shared" si="215"/>
        <v>2003_8_1</v>
      </c>
      <c r="E360" s="50" t="str">
        <f t="shared" si="217"/>
        <v>2_1_8</v>
      </c>
      <c r="F360" s="50">
        <f t="shared" si="218"/>
        <v>2</v>
      </c>
      <c r="G360" s="50">
        <f t="shared" si="219"/>
        <v>55</v>
      </c>
      <c r="H360" s="50">
        <f t="shared" si="220"/>
        <v>2055</v>
      </c>
      <c r="I360" s="57">
        <v>2003</v>
      </c>
      <c r="J360" s="57" t="s">
        <v>411</v>
      </c>
      <c r="K360" s="57" t="s">
        <v>582</v>
      </c>
      <c r="L360" s="57" t="str">
        <f t="shared" si="221"/>
        <v>2003_外国語</v>
      </c>
      <c r="M360" s="57" t="str">
        <f t="shared" si="222"/>
        <v>2003_外国語_オーラル・コミュニケーションⅠ</v>
      </c>
      <c r="N360" s="57">
        <f t="shared" si="216"/>
        <v>2055</v>
      </c>
      <c r="P360" s="57">
        <f t="shared" si="223"/>
        <v>359</v>
      </c>
      <c r="X360" s="59">
        <v>57</v>
      </c>
      <c r="Y360" s="56" t="str">
        <f t="shared" si="208"/>
        <v/>
      </c>
      <c r="Z360" s="57" t="str">
        <f t="shared" si="209"/>
        <v/>
      </c>
      <c r="AA360" s="57" t="str">
        <f t="shared" si="227"/>
        <v/>
      </c>
      <c r="AB360" s="57" t="str">
        <f t="shared" si="227"/>
        <v/>
      </c>
      <c r="AC360" s="57" t="str">
        <f t="shared" si="227"/>
        <v/>
      </c>
      <c r="AD360" s="57" t="str">
        <f t="shared" si="227"/>
        <v/>
      </c>
      <c r="AE360" s="57" t="str">
        <f t="shared" si="227"/>
        <v/>
      </c>
      <c r="AF360" s="57" t="str">
        <f t="shared" si="227"/>
        <v/>
      </c>
      <c r="AG360" s="57" t="str">
        <f t="shared" si="227"/>
        <v/>
      </c>
      <c r="AH360" s="57" t="str">
        <f t="shared" si="227"/>
        <v/>
      </c>
      <c r="AI360" s="57" t="str">
        <f t="shared" si="227"/>
        <v/>
      </c>
      <c r="AJ360" s="57" t="str">
        <f t="shared" si="227"/>
        <v/>
      </c>
      <c r="AK360" s="57" t="str">
        <f t="shared" si="227"/>
        <v/>
      </c>
      <c r="AL360" s="57" t="str">
        <f t="shared" si="227"/>
        <v/>
      </c>
      <c r="AM360" s="57" t="str">
        <f t="shared" si="227"/>
        <v/>
      </c>
      <c r="AN360" s="57" t="str">
        <f t="shared" si="227"/>
        <v/>
      </c>
      <c r="AO360" s="57" t="str">
        <f t="shared" si="227"/>
        <v>デザイン材料</v>
      </c>
      <c r="AP360" s="57" t="str">
        <f t="shared" si="227"/>
        <v/>
      </c>
      <c r="AQ360" s="57" t="str">
        <f t="shared" si="226"/>
        <v/>
      </c>
      <c r="AR360" s="57" t="str">
        <f t="shared" si="226"/>
        <v/>
      </c>
      <c r="AS360" s="57" t="str">
        <f t="shared" si="226"/>
        <v/>
      </c>
      <c r="AT360" s="57" t="str">
        <f t="shared" si="226"/>
        <v/>
      </c>
      <c r="AU360" s="57" t="str">
        <f t="shared" si="226"/>
        <v/>
      </c>
      <c r="AV360" s="57" t="str">
        <f t="shared" si="226"/>
        <v/>
      </c>
      <c r="AW360" s="57" t="str">
        <f t="shared" si="226"/>
        <v/>
      </c>
      <c r="AX360" s="57" t="str">
        <f t="shared" si="226"/>
        <v/>
      </c>
      <c r="AY360" s="57" t="str">
        <f t="shared" si="226"/>
        <v/>
      </c>
      <c r="AZ360" s="57" t="str">
        <f t="shared" si="226"/>
        <v/>
      </c>
    </row>
    <row r="361" spans="2:52" x14ac:dyDescent="0.15">
      <c r="B361" s="50">
        <f t="shared" si="213"/>
        <v>8</v>
      </c>
      <c r="C361" s="50">
        <f t="shared" si="214"/>
        <v>2</v>
      </c>
      <c r="D361" s="50" t="str">
        <f t="shared" si="215"/>
        <v>2003_8_2</v>
      </c>
      <c r="E361" s="50" t="str">
        <f t="shared" si="217"/>
        <v>2_2_8</v>
      </c>
      <c r="F361" s="50">
        <f t="shared" si="218"/>
        <v>2</v>
      </c>
      <c r="G361" s="50">
        <f t="shared" si="219"/>
        <v>56</v>
      </c>
      <c r="H361" s="50">
        <f t="shared" si="220"/>
        <v>2056</v>
      </c>
      <c r="I361" s="57">
        <v>2003</v>
      </c>
      <c r="J361" s="57" t="s">
        <v>411</v>
      </c>
      <c r="K361" s="57" t="s">
        <v>583</v>
      </c>
      <c r="L361" s="57" t="str">
        <f t="shared" si="221"/>
        <v>2003_外国語</v>
      </c>
      <c r="M361" s="57" t="str">
        <f t="shared" si="222"/>
        <v>2003_外国語_オーラル・コミュニケーションⅡ</v>
      </c>
      <c r="N361" s="57">
        <f t="shared" si="216"/>
        <v>2056</v>
      </c>
      <c r="P361" s="57">
        <f t="shared" si="223"/>
        <v>360</v>
      </c>
      <c r="X361" s="59">
        <v>58</v>
      </c>
      <c r="Y361" s="56" t="str">
        <f t="shared" si="208"/>
        <v/>
      </c>
      <c r="Z361" s="57" t="str">
        <f t="shared" si="209"/>
        <v/>
      </c>
      <c r="AA361" s="57" t="str">
        <f t="shared" si="227"/>
        <v/>
      </c>
      <c r="AB361" s="57" t="str">
        <f t="shared" si="227"/>
        <v/>
      </c>
      <c r="AC361" s="57" t="str">
        <f t="shared" si="227"/>
        <v/>
      </c>
      <c r="AD361" s="57" t="str">
        <f t="shared" si="227"/>
        <v/>
      </c>
      <c r="AE361" s="57" t="str">
        <f t="shared" si="227"/>
        <v/>
      </c>
      <c r="AF361" s="57" t="str">
        <f t="shared" si="227"/>
        <v/>
      </c>
      <c r="AG361" s="57" t="str">
        <f t="shared" si="227"/>
        <v/>
      </c>
      <c r="AH361" s="57" t="str">
        <f t="shared" si="227"/>
        <v/>
      </c>
      <c r="AI361" s="57" t="str">
        <f t="shared" si="227"/>
        <v/>
      </c>
      <c r="AJ361" s="57" t="str">
        <f t="shared" si="227"/>
        <v/>
      </c>
      <c r="AK361" s="57" t="str">
        <f t="shared" si="227"/>
        <v/>
      </c>
      <c r="AL361" s="57" t="str">
        <f t="shared" si="227"/>
        <v/>
      </c>
      <c r="AM361" s="57" t="str">
        <f t="shared" si="227"/>
        <v/>
      </c>
      <c r="AN361" s="57" t="str">
        <f t="shared" si="227"/>
        <v/>
      </c>
      <c r="AO361" s="57" t="str">
        <f t="shared" si="227"/>
        <v>デザイン史</v>
      </c>
      <c r="AP361" s="57" t="str">
        <f t="shared" si="227"/>
        <v/>
      </c>
      <c r="AQ361" s="57" t="str">
        <f t="shared" si="226"/>
        <v/>
      </c>
      <c r="AR361" s="57" t="str">
        <f t="shared" si="226"/>
        <v/>
      </c>
      <c r="AS361" s="57" t="str">
        <f t="shared" si="226"/>
        <v/>
      </c>
      <c r="AT361" s="57" t="str">
        <f t="shared" si="226"/>
        <v/>
      </c>
      <c r="AU361" s="57" t="str">
        <f t="shared" si="226"/>
        <v/>
      </c>
      <c r="AV361" s="57" t="str">
        <f t="shared" si="226"/>
        <v/>
      </c>
      <c r="AW361" s="57" t="str">
        <f t="shared" si="226"/>
        <v/>
      </c>
      <c r="AX361" s="57" t="str">
        <f t="shared" si="226"/>
        <v/>
      </c>
      <c r="AY361" s="57" t="str">
        <f t="shared" si="226"/>
        <v/>
      </c>
      <c r="AZ361" s="57" t="str">
        <f t="shared" si="226"/>
        <v/>
      </c>
    </row>
    <row r="362" spans="2:52" x14ac:dyDescent="0.15">
      <c r="B362" s="50">
        <f t="shared" si="213"/>
        <v>8</v>
      </c>
      <c r="C362" s="50">
        <f t="shared" si="214"/>
        <v>3</v>
      </c>
      <c r="D362" s="50" t="str">
        <f t="shared" si="215"/>
        <v>2003_8_3</v>
      </c>
      <c r="E362" s="50" t="str">
        <f t="shared" si="217"/>
        <v>2_3_8</v>
      </c>
      <c r="F362" s="50">
        <f t="shared" si="218"/>
        <v>2</v>
      </c>
      <c r="G362" s="50">
        <f t="shared" si="219"/>
        <v>57</v>
      </c>
      <c r="H362" s="50">
        <f t="shared" si="220"/>
        <v>2057</v>
      </c>
      <c r="I362" s="57">
        <v>2003</v>
      </c>
      <c r="J362" s="57" t="s">
        <v>411</v>
      </c>
      <c r="K362" s="57" t="s">
        <v>446</v>
      </c>
      <c r="L362" s="57" t="str">
        <f t="shared" si="221"/>
        <v>2003_外国語</v>
      </c>
      <c r="M362" s="57" t="str">
        <f t="shared" si="222"/>
        <v>2003_外国語_英語Ⅰ</v>
      </c>
      <c r="N362" s="57">
        <f t="shared" si="216"/>
        <v>2057</v>
      </c>
      <c r="P362" s="57">
        <f t="shared" si="223"/>
        <v>361</v>
      </c>
      <c r="X362" s="59">
        <v>59</v>
      </c>
      <c r="Y362" s="56" t="str">
        <f t="shared" si="208"/>
        <v/>
      </c>
      <c r="Z362" s="57" t="str">
        <f t="shared" si="209"/>
        <v/>
      </c>
      <c r="AA362" s="57" t="str">
        <f t="shared" si="227"/>
        <v/>
      </c>
      <c r="AB362" s="57" t="str">
        <f t="shared" si="227"/>
        <v/>
      </c>
      <c r="AC362" s="57" t="str">
        <f t="shared" si="227"/>
        <v/>
      </c>
      <c r="AD362" s="57" t="str">
        <f t="shared" si="227"/>
        <v/>
      </c>
      <c r="AE362" s="57" t="str">
        <f t="shared" si="227"/>
        <v/>
      </c>
      <c r="AF362" s="57" t="str">
        <f t="shared" si="227"/>
        <v/>
      </c>
      <c r="AG362" s="57" t="str">
        <f t="shared" si="227"/>
        <v/>
      </c>
      <c r="AH362" s="57" t="str">
        <f t="shared" si="227"/>
        <v/>
      </c>
      <c r="AI362" s="57" t="str">
        <f t="shared" si="227"/>
        <v/>
      </c>
      <c r="AJ362" s="57" t="str">
        <f t="shared" si="227"/>
        <v/>
      </c>
      <c r="AK362" s="57" t="str">
        <f t="shared" si="227"/>
        <v/>
      </c>
      <c r="AL362" s="57" t="str">
        <f t="shared" si="227"/>
        <v/>
      </c>
      <c r="AM362" s="57" t="str">
        <f t="shared" si="227"/>
        <v/>
      </c>
      <c r="AN362" s="57" t="str">
        <f t="shared" si="227"/>
        <v/>
      </c>
      <c r="AO362" s="57" t="str">
        <f t="shared" si="227"/>
        <v>学校設定科目</v>
      </c>
      <c r="AP362" s="57" t="str">
        <f t="shared" ref="AP362:AZ377" si="228">IFERROR(VLOOKUP($W$301&amp;"_"&amp;AP$301&amp;"_"&amp;$X362,$D:$K,8,0),"")</f>
        <v/>
      </c>
      <c r="AQ362" s="57" t="str">
        <f t="shared" si="228"/>
        <v/>
      </c>
      <c r="AR362" s="57" t="str">
        <f t="shared" si="228"/>
        <v/>
      </c>
      <c r="AS362" s="57" t="str">
        <f t="shared" si="228"/>
        <v/>
      </c>
      <c r="AT362" s="57" t="str">
        <f t="shared" si="228"/>
        <v/>
      </c>
      <c r="AU362" s="57" t="str">
        <f t="shared" si="228"/>
        <v/>
      </c>
      <c r="AV362" s="57" t="str">
        <f t="shared" si="228"/>
        <v/>
      </c>
      <c r="AW362" s="57" t="str">
        <f t="shared" si="228"/>
        <v/>
      </c>
      <c r="AX362" s="57" t="str">
        <f t="shared" si="228"/>
        <v/>
      </c>
      <c r="AY362" s="57" t="str">
        <f t="shared" si="228"/>
        <v/>
      </c>
      <c r="AZ362" s="57" t="str">
        <f t="shared" si="228"/>
        <v/>
      </c>
    </row>
    <row r="363" spans="2:52" x14ac:dyDescent="0.15">
      <c r="B363" s="50">
        <f t="shared" si="213"/>
        <v>8</v>
      </c>
      <c r="C363" s="50">
        <f t="shared" si="214"/>
        <v>4</v>
      </c>
      <c r="D363" s="50" t="str">
        <f t="shared" si="215"/>
        <v>2003_8_4</v>
      </c>
      <c r="E363" s="50" t="str">
        <f t="shared" si="217"/>
        <v>2_4_8</v>
      </c>
      <c r="F363" s="50">
        <f t="shared" si="218"/>
        <v>2</v>
      </c>
      <c r="G363" s="50">
        <f t="shared" si="219"/>
        <v>58</v>
      </c>
      <c r="H363" s="50">
        <f t="shared" si="220"/>
        <v>2058</v>
      </c>
      <c r="I363" s="57">
        <v>2003</v>
      </c>
      <c r="J363" s="57" t="s">
        <v>411</v>
      </c>
      <c r="K363" s="57" t="s">
        <v>447</v>
      </c>
      <c r="L363" s="57" t="str">
        <f t="shared" si="221"/>
        <v>2003_外国語</v>
      </c>
      <c r="M363" s="57" t="str">
        <f t="shared" si="222"/>
        <v>2003_外国語_英語Ⅱ</v>
      </c>
      <c r="N363" s="57">
        <f t="shared" si="216"/>
        <v>2058</v>
      </c>
      <c r="P363" s="57">
        <f t="shared" si="223"/>
        <v>362</v>
      </c>
      <c r="X363" s="59">
        <v>60</v>
      </c>
      <c r="Y363" s="56" t="str">
        <f t="shared" si="208"/>
        <v/>
      </c>
      <c r="Z363" s="57" t="str">
        <f t="shared" si="209"/>
        <v/>
      </c>
      <c r="AA363" s="57" t="str">
        <f t="shared" ref="AA363:AP378" si="229">IFERROR(VLOOKUP($W$301&amp;"_"&amp;AA$301&amp;"_"&amp;$X363,$D:$K,8,0),"")</f>
        <v/>
      </c>
      <c r="AB363" s="57" t="str">
        <f t="shared" si="229"/>
        <v/>
      </c>
      <c r="AC363" s="57" t="str">
        <f t="shared" si="229"/>
        <v/>
      </c>
      <c r="AD363" s="57" t="str">
        <f t="shared" si="229"/>
        <v/>
      </c>
      <c r="AE363" s="57" t="str">
        <f t="shared" si="229"/>
        <v/>
      </c>
      <c r="AF363" s="57" t="str">
        <f t="shared" si="229"/>
        <v/>
      </c>
      <c r="AG363" s="57" t="str">
        <f t="shared" si="229"/>
        <v/>
      </c>
      <c r="AH363" s="57" t="str">
        <f t="shared" si="229"/>
        <v/>
      </c>
      <c r="AI363" s="57" t="str">
        <f t="shared" si="229"/>
        <v/>
      </c>
      <c r="AJ363" s="57" t="str">
        <f t="shared" si="229"/>
        <v/>
      </c>
      <c r="AK363" s="57" t="str">
        <f t="shared" si="229"/>
        <v/>
      </c>
      <c r="AL363" s="57" t="str">
        <f t="shared" si="229"/>
        <v/>
      </c>
      <c r="AM363" s="57" t="str">
        <f t="shared" si="229"/>
        <v/>
      </c>
      <c r="AN363" s="57" t="str">
        <f t="shared" si="229"/>
        <v/>
      </c>
      <c r="AO363" s="57" t="str">
        <f t="shared" si="229"/>
        <v/>
      </c>
      <c r="AP363" s="57" t="str">
        <f t="shared" si="229"/>
        <v/>
      </c>
      <c r="AQ363" s="57" t="str">
        <f t="shared" si="228"/>
        <v/>
      </c>
      <c r="AR363" s="57" t="str">
        <f t="shared" si="228"/>
        <v/>
      </c>
      <c r="AS363" s="57" t="str">
        <f t="shared" si="228"/>
        <v/>
      </c>
      <c r="AT363" s="57" t="str">
        <f t="shared" si="228"/>
        <v/>
      </c>
      <c r="AU363" s="57" t="str">
        <f t="shared" si="228"/>
        <v/>
      </c>
      <c r="AV363" s="57" t="str">
        <f t="shared" si="228"/>
        <v/>
      </c>
      <c r="AW363" s="57" t="str">
        <f t="shared" si="228"/>
        <v/>
      </c>
      <c r="AX363" s="57" t="str">
        <f t="shared" si="228"/>
        <v/>
      </c>
      <c r="AY363" s="57" t="str">
        <f t="shared" si="228"/>
        <v/>
      </c>
      <c r="AZ363" s="57" t="str">
        <f t="shared" si="228"/>
        <v/>
      </c>
    </row>
    <row r="364" spans="2:52" x14ac:dyDescent="0.15">
      <c r="B364" s="50">
        <f t="shared" si="213"/>
        <v>8</v>
      </c>
      <c r="C364" s="50">
        <f t="shared" si="214"/>
        <v>5</v>
      </c>
      <c r="D364" s="50" t="str">
        <f t="shared" si="215"/>
        <v>2003_8_5</v>
      </c>
      <c r="E364" s="50" t="str">
        <f t="shared" si="217"/>
        <v>2_5_8</v>
      </c>
      <c r="F364" s="50">
        <f t="shared" si="218"/>
        <v>2</v>
      </c>
      <c r="G364" s="50">
        <f t="shared" si="219"/>
        <v>59</v>
      </c>
      <c r="H364" s="50">
        <f t="shared" si="220"/>
        <v>2059</v>
      </c>
      <c r="I364" s="57">
        <v>2003</v>
      </c>
      <c r="J364" s="57" t="s">
        <v>411</v>
      </c>
      <c r="K364" s="57" t="s">
        <v>451</v>
      </c>
      <c r="L364" s="57" t="str">
        <f t="shared" si="221"/>
        <v>2003_外国語</v>
      </c>
      <c r="M364" s="57" t="str">
        <f t="shared" si="222"/>
        <v>2003_外国語_リーディング</v>
      </c>
      <c r="N364" s="57">
        <f t="shared" si="216"/>
        <v>2059</v>
      </c>
      <c r="P364" s="57">
        <f t="shared" si="223"/>
        <v>363</v>
      </c>
      <c r="X364" s="59">
        <v>61</v>
      </c>
      <c r="Y364" s="56" t="str">
        <f t="shared" si="208"/>
        <v/>
      </c>
      <c r="Z364" s="57" t="str">
        <f t="shared" si="209"/>
        <v/>
      </c>
      <c r="AA364" s="57" t="str">
        <f t="shared" si="229"/>
        <v/>
      </c>
      <c r="AB364" s="57" t="str">
        <f t="shared" si="229"/>
        <v/>
      </c>
      <c r="AC364" s="57" t="str">
        <f t="shared" si="229"/>
        <v/>
      </c>
      <c r="AD364" s="57" t="str">
        <f t="shared" si="229"/>
        <v/>
      </c>
      <c r="AE364" s="57" t="str">
        <f t="shared" si="229"/>
        <v/>
      </c>
      <c r="AF364" s="57" t="str">
        <f t="shared" si="229"/>
        <v/>
      </c>
      <c r="AG364" s="57" t="str">
        <f t="shared" si="229"/>
        <v/>
      </c>
      <c r="AH364" s="57" t="str">
        <f t="shared" si="229"/>
        <v/>
      </c>
      <c r="AI364" s="57" t="str">
        <f t="shared" si="229"/>
        <v/>
      </c>
      <c r="AJ364" s="57" t="str">
        <f t="shared" si="229"/>
        <v/>
      </c>
      <c r="AK364" s="57" t="str">
        <f t="shared" si="229"/>
        <v/>
      </c>
      <c r="AL364" s="57" t="str">
        <f t="shared" si="229"/>
        <v/>
      </c>
      <c r="AM364" s="57" t="str">
        <f t="shared" si="229"/>
        <v/>
      </c>
      <c r="AN364" s="57" t="str">
        <f t="shared" si="229"/>
        <v/>
      </c>
      <c r="AO364" s="57" t="str">
        <f t="shared" si="229"/>
        <v/>
      </c>
      <c r="AP364" s="57" t="str">
        <f t="shared" si="229"/>
        <v/>
      </c>
      <c r="AQ364" s="57" t="str">
        <f t="shared" si="228"/>
        <v/>
      </c>
      <c r="AR364" s="57" t="str">
        <f t="shared" si="228"/>
        <v/>
      </c>
      <c r="AS364" s="57" t="str">
        <f t="shared" si="228"/>
        <v/>
      </c>
      <c r="AT364" s="57" t="str">
        <f t="shared" si="228"/>
        <v/>
      </c>
      <c r="AU364" s="57" t="str">
        <f t="shared" si="228"/>
        <v/>
      </c>
      <c r="AV364" s="57" t="str">
        <f t="shared" si="228"/>
        <v/>
      </c>
      <c r="AW364" s="57" t="str">
        <f t="shared" si="228"/>
        <v/>
      </c>
      <c r="AX364" s="57" t="str">
        <f t="shared" si="228"/>
        <v/>
      </c>
      <c r="AY364" s="57" t="str">
        <f t="shared" si="228"/>
        <v/>
      </c>
      <c r="AZ364" s="57" t="str">
        <f t="shared" si="228"/>
        <v/>
      </c>
    </row>
    <row r="365" spans="2:52" x14ac:dyDescent="0.15">
      <c r="B365" s="50">
        <f t="shared" si="213"/>
        <v>8</v>
      </c>
      <c r="C365" s="50">
        <f t="shared" si="214"/>
        <v>6</v>
      </c>
      <c r="D365" s="50" t="str">
        <f t="shared" si="215"/>
        <v>2003_8_6</v>
      </c>
      <c r="E365" s="50" t="str">
        <f t="shared" si="217"/>
        <v>2_6_8</v>
      </c>
      <c r="F365" s="50">
        <f t="shared" si="218"/>
        <v>2</v>
      </c>
      <c r="G365" s="50">
        <f t="shared" si="219"/>
        <v>60</v>
      </c>
      <c r="H365" s="50">
        <f t="shared" si="220"/>
        <v>2060</v>
      </c>
      <c r="I365" s="57">
        <v>2003</v>
      </c>
      <c r="J365" s="57" t="s">
        <v>411</v>
      </c>
      <c r="K365" s="57" t="s">
        <v>452</v>
      </c>
      <c r="L365" s="57" t="str">
        <f t="shared" si="221"/>
        <v>2003_外国語</v>
      </c>
      <c r="M365" s="57" t="str">
        <f t="shared" si="222"/>
        <v>2003_外国語_ライティング</v>
      </c>
      <c r="N365" s="57">
        <f t="shared" si="216"/>
        <v>2060</v>
      </c>
      <c r="P365" s="57">
        <f t="shared" si="223"/>
        <v>364</v>
      </c>
      <c r="X365" s="59">
        <v>62</v>
      </c>
      <c r="Y365" s="56" t="str">
        <f t="shared" si="208"/>
        <v/>
      </c>
      <c r="Z365" s="57" t="str">
        <f t="shared" si="209"/>
        <v/>
      </c>
      <c r="AA365" s="57" t="str">
        <f t="shared" si="229"/>
        <v/>
      </c>
      <c r="AB365" s="57" t="str">
        <f t="shared" si="229"/>
        <v/>
      </c>
      <c r="AC365" s="57" t="str">
        <f t="shared" si="229"/>
        <v/>
      </c>
      <c r="AD365" s="57" t="str">
        <f t="shared" si="229"/>
        <v/>
      </c>
      <c r="AE365" s="57" t="str">
        <f t="shared" si="229"/>
        <v/>
      </c>
      <c r="AF365" s="57" t="str">
        <f t="shared" si="229"/>
        <v/>
      </c>
      <c r="AG365" s="57" t="str">
        <f t="shared" si="229"/>
        <v/>
      </c>
      <c r="AH365" s="57" t="str">
        <f t="shared" si="229"/>
        <v/>
      </c>
      <c r="AI365" s="57" t="str">
        <f t="shared" si="229"/>
        <v/>
      </c>
      <c r="AJ365" s="57" t="str">
        <f t="shared" si="229"/>
        <v/>
      </c>
      <c r="AK365" s="57" t="str">
        <f t="shared" si="229"/>
        <v/>
      </c>
      <c r="AL365" s="57" t="str">
        <f t="shared" si="229"/>
        <v/>
      </c>
      <c r="AM365" s="57" t="str">
        <f t="shared" si="229"/>
        <v/>
      </c>
      <c r="AN365" s="57" t="str">
        <f t="shared" si="229"/>
        <v/>
      </c>
      <c r="AO365" s="57" t="str">
        <f t="shared" si="229"/>
        <v/>
      </c>
      <c r="AP365" s="57" t="str">
        <f t="shared" si="229"/>
        <v/>
      </c>
      <c r="AQ365" s="57" t="str">
        <f t="shared" si="228"/>
        <v/>
      </c>
      <c r="AR365" s="57" t="str">
        <f t="shared" si="228"/>
        <v/>
      </c>
      <c r="AS365" s="57" t="str">
        <f t="shared" si="228"/>
        <v/>
      </c>
      <c r="AT365" s="57" t="str">
        <f t="shared" si="228"/>
        <v/>
      </c>
      <c r="AU365" s="57" t="str">
        <f t="shared" si="228"/>
        <v/>
      </c>
      <c r="AV365" s="57" t="str">
        <f t="shared" si="228"/>
        <v/>
      </c>
      <c r="AW365" s="57" t="str">
        <f t="shared" si="228"/>
        <v/>
      </c>
      <c r="AX365" s="57" t="str">
        <f t="shared" si="228"/>
        <v/>
      </c>
      <c r="AY365" s="57" t="str">
        <f t="shared" si="228"/>
        <v/>
      </c>
      <c r="AZ365" s="57" t="str">
        <f t="shared" si="228"/>
        <v/>
      </c>
    </row>
    <row r="366" spans="2:52" x14ac:dyDescent="0.15">
      <c r="B366" s="50">
        <f t="shared" si="213"/>
        <v>8</v>
      </c>
      <c r="C366" s="50">
        <f t="shared" si="214"/>
        <v>7</v>
      </c>
      <c r="D366" s="50" t="str">
        <f t="shared" si="215"/>
        <v>2003_8_7</v>
      </c>
      <c r="E366" s="50" t="str">
        <f t="shared" si="217"/>
        <v>2_7_8</v>
      </c>
      <c r="F366" s="50">
        <f t="shared" si="218"/>
        <v>2</v>
      </c>
      <c r="G366" s="50">
        <f t="shared" si="219"/>
        <v>61</v>
      </c>
      <c r="H366" s="50">
        <f t="shared" si="220"/>
        <v>2061</v>
      </c>
      <c r="I366" s="57">
        <v>2003</v>
      </c>
      <c r="J366" s="57" t="s">
        <v>411</v>
      </c>
      <c r="K366" s="57" t="s">
        <v>573</v>
      </c>
      <c r="L366" s="57" t="str">
        <f t="shared" si="221"/>
        <v>2003_外国語</v>
      </c>
      <c r="M366" s="57" t="str">
        <f t="shared" si="222"/>
        <v>2003_外国語_学校設定科目</v>
      </c>
      <c r="N366" s="57">
        <f t="shared" si="216"/>
        <v>2061</v>
      </c>
      <c r="P366" s="57">
        <f t="shared" si="223"/>
        <v>365</v>
      </c>
      <c r="X366" s="59">
        <v>63</v>
      </c>
      <c r="Y366" s="56" t="str">
        <f t="shared" si="208"/>
        <v/>
      </c>
      <c r="Z366" s="57" t="str">
        <f t="shared" si="209"/>
        <v/>
      </c>
      <c r="AA366" s="57" t="str">
        <f t="shared" si="229"/>
        <v/>
      </c>
      <c r="AB366" s="57" t="str">
        <f t="shared" si="229"/>
        <v/>
      </c>
      <c r="AC366" s="57" t="str">
        <f t="shared" si="229"/>
        <v/>
      </c>
      <c r="AD366" s="57" t="str">
        <f t="shared" si="229"/>
        <v/>
      </c>
      <c r="AE366" s="57" t="str">
        <f t="shared" si="229"/>
        <v/>
      </c>
      <c r="AF366" s="57" t="str">
        <f t="shared" si="229"/>
        <v/>
      </c>
      <c r="AG366" s="57" t="str">
        <f t="shared" si="229"/>
        <v/>
      </c>
      <c r="AH366" s="57" t="str">
        <f t="shared" si="229"/>
        <v/>
      </c>
      <c r="AI366" s="57" t="str">
        <f t="shared" si="229"/>
        <v/>
      </c>
      <c r="AJ366" s="57" t="str">
        <f t="shared" si="229"/>
        <v/>
      </c>
      <c r="AK366" s="57" t="str">
        <f t="shared" si="229"/>
        <v/>
      </c>
      <c r="AL366" s="57" t="str">
        <f t="shared" si="229"/>
        <v/>
      </c>
      <c r="AM366" s="57" t="str">
        <f t="shared" si="229"/>
        <v/>
      </c>
      <c r="AN366" s="57" t="str">
        <f t="shared" si="229"/>
        <v/>
      </c>
      <c r="AO366" s="57" t="str">
        <f t="shared" si="229"/>
        <v/>
      </c>
      <c r="AP366" s="57" t="str">
        <f t="shared" si="229"/>
        <v/>
      </c>
      <c r="AQ366" s="57" t="str">
        <f t="shared" si="228"/>
        <v/>
      </c>
      <c r="AR366" s="57" t="str">
        <f t="shared" si="228"/>
        <v/>
      </c>
      <c r="AS366" s="57" t="str">
        <f t="shared" si="228"/>
        <v/>
      </c>
      <c r="AT366" s="57" t="str">
        <f t="shared" si="228"/>
        <v/>
      </c>
      <c r="AU366" s="57" t="str">
        <f t="shared" si="228"/>
        <v/>
      </c>
      <c r="AV366" s="57" t="str">
        <f t="shared" si="228"/>
        <v/>
      </c>
      <c r="AW366" s="57" t="str">
        <f t="shared" si="228"/>
        <v/>
      </c>
      <c r="AX366" s="57" t="str">
        <f t="shared" si="228"/>
        <v/>
      </c>
      <c r="AY366" s="57" t="str">
        <f t="shared" si="228"/>
        <v/>
      </c>
      <c r="AZ366" s="57" t="str">
        <f t="shared" si="228"/>
        <v/>
      </c>
    </row>
    <row r="367" spans="2:52" x14ac:dyDescent="0.15">
      <c r="B367" s="50">
        <f t="shared" si="213"/>
        <v>9</v>
      </c>
      <c r="C367" s="50">
        <f t="shared" si="214"/>
        <v>1</v>
      </c>
      <c r="D367" s="50" t="str">
        <f t="shared" si="215"/>
        <v>2003_9_1</v>
      </c>
      <c r="E367" s="50" t="str">
        <f t="shared" si="217"/>
        <v>2_1_9</v>
      </c>
      <c r="F367" s="50">
        <f t="shared" si="218"/>
        <v>2</v>
      </c>
      <c r="G367" s="50">
        <f t="shared" si="219"/>
        <v>62</v>
      </c>
      <c r="H367" s="50">
        <f t="shared" si="220"/>
        <v>2062</v>
      </c>
      <c r="I367" s="57">
        <v>2003</v>
      </c>
      <c r="J367" s="57" t="s">
        <v>103</v>
      </c>
      <c r="K367" s="57" t="s">
        <v>104</v>
      </c>
      <c r="L367" s="57" t="str">
        <f t="shared" si="221"/>
        <v>2003_家庭</v>
      </c>
      <c r="M367" s="57" t="str">
        <f t="shared" si="222"/>
        <v>2003_家庭_家庭基礎</v>
      </c>
      <c r="N367" s="57">
        <f t="shared" si="216"/>
        <v>2062</v>
      </c>
      <c r="P367" s="57">
        <f t="shared" si="223"/>
        <v>366</v>
      </c>
      <c r="X367" s="59">
        <v>64</v>
      </c>
      <c r="Y367" s="56" t="str">
        <f t="shared" si="208"/>
        <v/>
      </c>
      <c r="Z367" s="57" t="str">
        <f t="shared" si="209"/>
        <v/>
      </c>
      <c r="AA367" s="57" t="str">
        <f t="shared" si="229"/>
        <v/>
      </c>
      <c r="AB367" s="57" t="str">
        <f t="shared" si="229"/>
        <v/>
      </c>
      <c r="AC367" s="57" t="str">
        <f t="shared" si="229"/>
        <v/>
      </c>
      <c r="AD367" s="57" t="str">
        <f t="shared" si="229"/>
        <v/>
      </c>
      <c r="AE367" s="57" t="str">
        <f t="shared" si="229"/>
        <v/>
      </c>
      <c r="AF367" s="57" t="str">
        <f t="shared" si="229"/>
        <v/>
      </c>
      <c r="AG367" s="57" t="str">
        <f t="shared" si="229"/>
        <v/>
      </c>
      <c r="AH367" s="57" t="str">
        <f t="shared" si="229"/>
        <v/>
      </c>
      <c r="AI367" s="57" t="str">
        <f t="shared" si="229"/>
        <v/>
      </c>
      <c r="AJ367" s="57" t="str">
        <f t="shared" si="229"/>
        <v/>
      </c>
      <c r="AK367" s="57" t="str">
        <f t="shared" si="229"/>
        <v/>
      </c>
      <c r="AL367" s="57" t="str">
        <f t="shared" si="229"/>
        <v/>
      </c>
      <c r="AM367" s="57" t="str">
        <f t="shared" si="229"/>
        <v/>
      </c>
      <c r="AN367" s="57" t="str">
        <f t="shared" si="229"/>
        <v/>
      </c>
      <c r="AO367" s="57" t="str">
        <f t="shared" si="229"/>
        <v/>
      </c>
      <c r="AP367" s="57" t="str">
        <f t="shared" si="229"/>
        <v/>
      </c>
      <c r="AQ367" s="57" t="str">
        <f t="shared" si="228"/>
        <v/>
      </c>
      <c r="AR367" s="57" t="str">
        <f t="shared" si="228"/>
        <v/>
      </c>
      <c r="AS367" s="57" t="str">
        <f t="shared" si="228"/>
        <v/>
      </c>
      <c r="AT367" s="57" t="str">
        <f t="shared" si="228"/>
        <v/>
      </c>
      <c r="AU367" s="57" t="str">
        <f t="shared" si="228"/>
        <v/>
      </c>
      <c r="AV367" s="57" t="str">
        <f t="shared" si="228"/>
        <v/>
      </c>
      <c r="AW367" s="57" t="str">
        <f t="shared" si="228"/>
        <v/>
      </c>
      <c r="AX367" s="57" t="str">
        <f t="shared" si="228"/>
        <v/>
      </c>
      <c r="AY367" s="57" t="str">
        <f t="shared" si="228"/>
        <v/>
      </c>
      <c r="AZ367" s="57" t="str">
        <f t="shared" si="228"/>
        <v/>
      </c>
    </row>
    <row r="368" spans="2:52" x14ac:dyDescent="0.15">
      <c r="B368" s="50">
        <f t="shared" si="213"/>
        <v>9</v>
      </c>
      <c r="C368" s="50">
        <f t="shared" si="214"/>
        <v>2</v>
      </c>
      <c r="D368" s="50" t="str">
        <f t="shared" si="215"/>
        <v>2003_9_2</v>
      </c>
      <c r="E368" s="50" t="str">
        <f t="shared" si="217"/>
        <v>2_2_9</v>
      </c>
      <c r="F368" s="50">
        <f t="shared" si="218"/>
        <v>2</v>
      </c>
      <c r="G368" s="50">
        <f t="shared" si="219"/>
        <v>63</v>
      </c>
      <c r="H368" s="50">
        <f t="shared" si="220"/>
        <v>2063</v>
      </c>
      <c r="I368" s="57">
        <v>2003</v>
      </c>
      <c r="J368" s="57" t="s">
        <v>103</v>
      </c>
      <c r="K368" s="57" t="s">
        <v>105</v>
      </c>
      <c r="L368" s="57" t="str">
        <f t="shared" si="221"/>
        <v>2003_家庭</v>
      </c>
      <c r="M368" s="57" t="str">
        <f t="shared" si="222"/>
        <v>2003_家庭_家庭総合</v>
      </c>
      <c r="N368" s="57">
        <f t="shared" si="216"/>
        <v>2063</v>
      </c>
      <c r="P368" s="57">
        <f t="shared" si="223"/>
        <v>367</v>
      </c>
      <c r="X368" s="59">
        <v>65</v>
      </c>
      <c r="Y368" s="56" t="str">
        <f t="shared" si="208"/>
        <v/>
      </c>
      <c r="Z368" s="57" t="str">
        <f t="shared" si="209"/>
        <v/>
      </c>
      <c r="AA368" s="57" t="str">
        <f t="shared" si="229"/>
        <v/>
      </c>
      <c r="AB368" s="57" t="str">
        <f t="shared" si="229"/>
        <v/>
      </c>
      <c r="AC368" s="57" t="str">
        <f t="shared" si="229"/>
        <v/>
      </c>
      <c r="AD368" s="57" t="str">
        <f t="shared" si="229"/>
        <v/>
      </c>
      <c r="AE368" s="57" t="str">
        <f t="shared" si="229"/>
        <v/>
      </c>
      <c r="AF368" s="57" t="str">
        <f t="shared" si="229"/>
        <v/>
      </c>
      <c r="AG368" s="57" t="str">
        <f t="shared" si="229"/>
        <v/>
      </c>
      <c r="AH368" s="57" t="str">
        <f t="shared" si="229"/>
        <v/>
      </c>
      <c r="AI368" s="57" t="str">
        <f t="shared" si="229"/>
        <v/>
      </c>
      <c r="AJ368" s="57" t="str">
        <f t="shared" si="229"/>
        <v/>
      </c>
      <c r="AK368" s="57" t="str">
        <f t="shared" si="229"/>
        <v/>
      </c>
      <c r="AL368" s="57" t="str">
        <f t="shared" si="229"/>
        <v/>
      </c>
      <c r="AM368" s="57" t="str">
        <f t="shared" si="229"/>
        <v/>
      </c>
      <c r="AN368" s="57" t="str">
        <f t="shared" si="229"/>
        <v/>
      </c>
      <c r="AO368" s="57" t="str">
        <f t="shared" si="229"/>
        <v/>
      </c>
      <c r="AP368" s="57" t="str">
        <f t="shared" si="229"/>
        <v/>
      </c>
      <c r="AQ368" s="57" t="str">
        <f t="shared" si="228"/>
        <v/>
      </c>
      <c r="AR368" s="57" t="str">
        <f t="shared" si="228"/>
        <v/>
      </c>
      <c r="AS368" s="57" t="str">
        <f t="shared" si="228"/>
        <v/>
      </c>
      <c r="AT368" s="57" t="str">
        <f t="shared" si="228"/>
        <v/>
      </c>
      <c r="AU368" s="57" t="str">
        <f t="shared" si="228"/>
        <v/>
      </c>
      <c r="AV368" s="57" t="str">
        <f t="shared" si="228"/>
        <v/>
      </c>
      <c r="AW368" s="57" t="str">
        <f t="shared" si="228"/>
        <v/>
      </c>
      <c r="AX368" s="57" t="str">
        <f t="shared" si="228"/>
        <v/>
      </c>
      <c r="AY368" s="57" t="str">
        <f t="shared" si="228"/>
        <v/>
      </c>
      <c r="AZ368" s="57" t="str">
        <f t="shared" si="228"/>
        <v/>
      </c>
    </row>
    <row r="369" spans="2:52" x14ac:dyDescent="0.15">
      <c r="B369" s="50">
        <f t="shared" si="213"/>
        <v>9</v>
      </c>
      <c r="C369" s="50">
        <f t="shared" si="214"/>
        <v>3</v>
      </c>
      <c r="D369" s="50" t="str">
        <f t="shared" si="215"/>
        <v>2003_9_3</v>
      </c>
      <c r="E369" s="50" t="str">
        <f t="shared" si="217"/>
        <v>2_3_9</v>
      </c>
      <c r="F369" s="50">
        <f t="shared" si="218"/>
        <v>2</v>
      </c>
      <c r="G369" s="50">
        <f t="shared" si="219"/>
        <v>64</v>
      </c>
      <c r="H369" s="50">
        <f t="shared" si="220"/>
        <v>2064</v>
      </c>
      <c r="I369" s="57">
        <v>2003</v>
      </c>
      <c r="J369" s="57" t="s">
        <v>103</v>
      </c>
      <c r="K369" s="57" t="s">
        <v>456</v>
      </c>
      <c r="L369" s="57" t="str">
        <f t="shared" si="221"/>
        <v>2003_家庭</v>
      </c>
      <c r="M369" s="57" t="str">
        <f t="shared" si="222"/>
        <v>2003_家庭_生活技術</v>
      </c>
      <c r="N369" s="57">
        <f t="shared" si="216"/>
        <v>2064</v>
      </c>
      <c r="P369" s="57">
        <f t="shared" si="223"/>
        <v>368</v>
      </c>
      <c r="X369" s="59">
        <v>66</v>
      </c>
      <c r="Y369" s="56" t="str">
        <f t="shared" ref="Y369:Y393" si="230">IF($Z369="","",COUNTIF($L:$L,W$301&amp;"_"&amp;$Z369))</f>
        <v/>
      </c>
      <c r="Z369" s="57" t="str">
        <f t="shared" ref="Z369:Z393" si="231">IFERROR(VLOOKUP($W$301&amp;"_"&amp;$X369&amp;"_1",$D:$J,7,0),"")</f>
        <v/>
      </c>
      <c r="AA369" s="57" t="str">
        <f t="shared" si="229"/>
        <v/>
      </c>
      <c r="AB369" s="57" t="str">
        <f t="shared" si="229"/>
        <v/>
      </c>
      <c r="AC369" s="57" t="str">
        <f t="shared" si="229"/>
        <v/>
      </c>
      <c r="AD369" s="57" t="str">
        <f t="shared" si="229"/>
        <v/>
      </c>
      <c r="AE369" s="57" t="str">
        <f t="shared" si="229"/>
        <v/>
      </c>
      <c r="AF369" s="57" t="str">
        <f t="shared" si="229"/>
        <v/>
      </c>
      <c r="AG369" s="57" t="str">
        <f t="shared" si="229"/>
        <v/>
      </c>
      <c r="AH369" s="57" t="str">
        <f t="shared" si="229"/>
        <v/>
      </c>
      <c r="AI369" s="57" t="str">
        <f t="shared" si="229"/>
        <v/>
      </c>
      <c r="AJ369" s="57" t="str">
        <f t="shared" si="229"/>
        <v/>
      </c>
      <c r="AK369" s="57" t="str">
        <f t="shared" si="229"/>
        <v/>
      </c>
      <c r="AL369" s="57" t="str">
        <f t="shared" si="229"/>
        <v/>
      </c>
      <c r="AM369" s="57" t="str">
        <f t="shared" si="229"/>
        <v/>
      </c>
      <c r="AN369" s="57" t="str">
        <f t="shared" si="229"/>
        <v/>
      </c>
      <c r="AO369" s="57" t="str">
        <f t="shared" si="229"/>
        <v/>
      </c>
      <c r="AP369" s="57" t="str">
        <f t="shared" si="229"/>
        <v/>
      </c>
      <c r="AQ369" s="57" t="str">
        <f t="shared" si="228"/>
        <v/>
      </c>
      <c r="AR369" s="57" t="str">
        <f t="shared" si="228"/>
        <v/>
      </c>
      <c r="AS369" s="57" t="str">
        <f t="shared" si="228"/>
        <v/>
      </c>
      <c r="AT369" s="57" t="str">
        <f t="shared" si="228"/>
        <v/>
      </c>
      <c r="AU369" s="57" t="str">
        <f t="shared" si="228"/>
        <v/>
      </c>
      <c r="AV369" s="57" t="str">
        <f t="shared" si="228"/>
        <v/>
      </c>
      <c r="AW369" s="57" t="str">
        <f t="shared" si="228"/>
        <v/>
      </c>
      <c r="AX369" s="57" t="str">
        <f t="shared" si="228"/>
        <v/>
      </c>
      <c r="AY369" s="57" t="str">
        <f t="shared" si="228"/>
        <v/>
      </c>
      <c r="AZ369" s="57" t="str">
        <f t="shared" si="228"/>
        <v/>
      </c>
    </row>
    <row r="370" spans="2:52" x14ac:dyDescent="0.15">
      <c r="B370" s="50">
        <f t="shared" si="213"/>
        <v>9</v>
      </c>
      <c r="C370" s="50">
        <f t="shared" si="214"/>
        <v>4</v>
      </c>
      <c r="D370" s="50" t="str">
        <f t="shared" si="215"/>
        <v>2003_9_4</v>
      </c>
      <c r="E370" s="50" t="str">
        <f t="shared" si="217"/>
        <v>2_4_9</v>
      </c>
      <c r="F370" s="50">
        <f t="shared" si="218"/>
        <v>2</v>
      </c>
      <c r="G370" s="50">
        <f t="shared" si="219"/>
        <v>65</v>
      </c>
      <c r="H370" s="50">
        <f t="shared" si="220"/>
        <v>2065</v>
      </c>
      <c r="I370" s="57">
        <v>2003</v>
      </c>
      <c r="J370" s="57" t="s">
        <v>103</v>
      </c>
      <c r="K370" s="57" t="s">
        <v>573</v>
      </c>
      <c r="L370" s="57" t="str">
        <f t="shared" si="221"/>
        <v>2003_家庭</v>
      </c>
      <c r="M370" s="57" t="str">
        <f t="shared" si="222"/>
        <v>2003_家庭_学校設定科目</v>
      </c>
      <c r="N370" s="57">
        <f t="shared" si="216"/>
        <v>2065</v>
      </c>
      <c r="P370" s="57">
        <f t="shared" si="223"/>
        <v>369</v>
      </c>
      <c r="X370" s="59">
        <v>67</v>
      </c>
      <c r="Y370" s="56" t="str">
        <f t="shared" si="230"/>
        <v/>
      </c>
      <c r="Z370" s="57" t="str">
        <f t="shared" si="231"/>
        <v/>
      </c>
      <c r="AA370" s="57" t="str">
        <f t="shared" si="229"/>
        <v/>
      </c>
      <c r="AB370" s="57" t="str">
        <f t="shared" si="229"/>
        <v/>
      </c>
      <c r="AC370" s="57" t="str">
        <f t="shared" si="229"/>
        <v/>
      </c>
      <c r="AD370" s="57" t="str">
        <f t="shared" si="229"/>
        <v/>
      </c>
      <c r="AE370" s="57" t="str">
        <f t="shared" si="229"/>
        <v/>
      </c>
      <c r="AF370" s="57" t="str">
        <f t="shared" si="229"/>
        <v/>
      </c>
      <c r="AG370" s="57" t="str">
        <f t="shared" si="229"/>
        <v/>
      </c>
      <c r="AH370" s="57" t="str">
        <f t="shared" si="229"/>
        <v/>
      </c>
      <c r="AI370" s="57" t="str">
        <f t="shared" si="229"/>
        <v/>
      </c>
      <c r="AJ370" s="57" t="str">
        <f t="shared" si="229"/>
        <v/>
      </c>
      <c r="AK370" s="57" t="str">
        <f t="shared" si="229"/>
        <v/>
      </c>
      <c r="AL370" s="57" t="str">
        <f t="shared" si="229"/>
        <v/>
      </c>
      <c r="AM370" s="57" t="str">
        <f t="shared" si="229"/>
        <v/>
      </c>
      <c r="AN370" s="57" t="str">
        <f t="shared" si="229"/>
        <v/>
      </c>
      <c r="AO370" s="57" t="str">
        <f t="shared" si="229"/>
        <v/>
      </c>
      <c r="AP370" s="57" t="str">
        <f t="shared" si="229"/>
        <v/>
      </c>
      <c r="AQ370" s="57" t="str">
        <f t="shared" si="228"/>
        <v/>
      </c>
      <c r="AR370" s="57" t="str">
        <f t="shared" si="228"/>
        <v/>
      </c>
      <c r="AS370" s="57" t="str">
        <f t="shared" si="228"/>
        <v/>
      </c>
      <c r="AT370" s="57" t="str">
        <f t="shared" si="228"/>
        <v/>
      </c>
      <c r="AU370" s="57" t="str">
        <f t="shared" si="228"/>
        <v/>
      </c>
      <c r="AV370" s="57" t="str">
        <f t="shared" si="228"/>
        <v/>
      </c>
      <c r="AW370" s="57" t="str">
        <f t="shared" si="228"/>
        <v/>
      </c>
      <c r="AX370" s="57" t="str">
        <f t="shared" si="228"/>
        <v/>
      </c>
      <c r="AY370" s="57" t="str">
        <f t="shared" si="228"/>
        <v/>
      </c>
      <c r="AZ370" s="57" t="str">
        <f t="shared" si="228"/>
        <v/>
      </c>
    </row>
    <row r="371" spans="2:52" x14ac:dyDescent="0.15">
      <c r="B371" s="50">
        <f t="shared" si="213"/>
        <v>10</v>
      </c>
      <c r="C371" s="50">
        <f t="shared" si="214"/>
        <v>1</v>
      </c>
      <c r="D371" s="50" t="str">
        <f t="shared" si="215"/>
        <v>2003_10_1</v>
      </c>
      <c r="E371" s="50" t="str">
        <f t="shared" si="217"/>
        <v>2_1_10</v>
      </c>
      <c r="F371" s="50">
        <f t="shared" si="218"/>
        <v>2</v>
      </c>
      <c r="G371" s="50">
        <f t="shared" si="219"/>
        <v>66</v>
      </c>
      <c r="H371" s="50">
        <f t="shared" si="220"/>
        <v>2066</v>
      </c>
      <c r="I371" s="57">
        <v>2003</v>
      </c>
      <c r="J371" s="57" t="s">
        <v>106</v>
      </c>
      <c r="K371" s="57" t="s">
        <v>584</v>
      </c>
      <c r="L371" s="57" t="str">
        <f t="shared" si="221"/>
        <v>2003_情報</v>
      </c>
      <c r="M371" s="57" t="str">
        <f t="shared" si="222"/>
        <v>2003_情報_情報Ａ</v>
      </c>
      <c r="N371" s="57">
        <f t="shared" si="216"/>
        <v>2066</v>
      </c>
      <c r="P371" s="57">
        <f t="shared" si="223"/>
        <v>370</v>
      </c>
      <c r="X371" s="59">
        <v>68</v>
      </c>
      <c r="Y371" s="56" t="str">
        <f t="shared" si="230"/>
        <v/>
      </c>
      <c r="Z371" s="57" t="str">
        <f t="shared" si="231"/>
        <v/>
      </c>
      <c r="AA371" s="57" t="str">
        <f t="shared" si="229"/>
        <v/>
      </c>
      <c r="AB371" s="57" t="str">
        <f t="shared" si="229"/>
        <v/>
      </c>
      <c r="AC371" s="57" t="str">
        <f t="shared" si="229"/>
        <v/>
      </c>
      <c r="AD371" s="57" t="str">
        <f t="shared" si="229"/>
        <v/>
      </c>
      <c r="AE371" s="57" t="str">
        <f t="shared" si="229"/>
        <v/>
      </c>
      <c r="AF371" s="57" t="str">
        <f t="shared" si="229"/>
        <v/>
      </c>
      <c r="AG371" s="57" t="str">
        <f t="shared" si="229"/>
        <v/>
      </c>
      <c r="AH371" s="57" t="str">
        <f t="shared" si="229"/>
        <v/>
      </c>
      <c r="AI371" s="57" t="str">
        <f t="shared" si="229"/>
        <v/>
      </c>
      <c r="AJ371" s="57" t="str">
        <f t="shared" si="229"/>
        <v/>
      </c>
      <c r="AK371" s="57" t="str">
        <f t="shared" si="229"/>
        <v/>
      </c>
      <c r="AL371" s="57" t="str">
        <f t="shared" si="229"/>
        <v/>
      </c>
      <c r="AM371" s="57" t="str">
        <f t="shared" si="229"/>
        <v/>
      </c>
      <c r="AN371" s="57" t="str">
        <f t="shared" si="229"/>
        <v/>
      </c>
      <c r="AO371" s="57" t="str">
        <f t="shared" si="229"/>
        <v/>
      </c>
      <c r="AP371" s="57" t="str">
        <f t="shared" si="229"/>
        <v/>
      </c>
      <c r="AQ371" s="57" t="str">
        <f t="shared" si="228"/>
        <v/>
      </c>
      <c r="AR371" s="57" t="str">
        <f t="shared" si="228"/>
        <v/>
      </c>
      <c r="AS371" s="57" t="str">
        <f t="shared" si="228"/>
        <v/>
      </c>
      <c r="AT371" s="57" t="str">
        <f t="shared" si="228"/>
        <v/>
      </c>
      <c r="AU371" s="57" t="str">
        <f t="shared" si="228"/>
        <v/>
      </c>
      <c r="AV371" s="57" t="str">
        <f t="shared" si="228"/>
        <v/>
      </c>
      <c r="AW371" s="57" t="str">
        <f t="shared" si="228"/>
        <v/>
      </c>
      <c r="AX371" s="57" t="str">
        <f t="shared" si="228"/>
        <v/>
      </c>
      <c r="AY371" s="57" t="str">
        <f t="shared" si="228"/>
        <v/>
      </c>
      <c r="AZ371" s="57" t="str">
        <f t="shared" si="228"/>
        <v/>
      </c>
    </row>
    <row r="372" spans="2:52" x14ac:dyDescent="0.15">
      <c r="B372" s="50">
        <f t="shared" si="213"/>
        <v>10</v>
      </c>
      <c r="C372" s="50">
        <f t="shared" si="214"/>
        <v>2</v>
      </c>
      <c r="D372" s="50" t="str">
        <f t="shared" si="215"/>
        <v>2003_10_2</v>
      </c>
      <c r="E372" s="50" t="str">
        <f t="shared" si="217"/>
        <v>2_2_10</v>
      </c>
      <c r="F372" s="50">
        <f t="shared" si="218"/>
        <v>2</v>
      </c>
      <c r="G372" s="50">
        <f t="shared" si="219"/>
        <v>67</v>
      </c>
      <c r="H372" s="50">
        <f t="shared" si="220"/>
        <v>2067</v>
      </c>
      <c r="I372" s="57">
        <v>2003</v>
      </c>
      <c r="J372" s="57" t="s">
        <v>106</v>
      </c>
      <c r="K372" s="57" t="s">
        <v>585</v>
      </c>
      <c r="L372" s="57" t="str">
        <f t="shared" si="221"/>
        <v>2003_情報</v>
      </c>
      <c r="M372" s="57" t="str">
        <f t="shared" si="222"/>
        <v>2003_情報_情報Ｂ</v>
      </c>
      <c r="N372" s="57">
        <f t="shared" si="216"/>
        <v>2067</v>
      </c>
      <c r="P372" s="57">
        <f t="shared" si="223"/>
        <v>371</v>
      </c>
      <c r="X372" s="59">
        <v>69</v>
      </c>
      <c r="Y372" s="56" t="str">
        <f t="shared" si="230"/>
        <v/>
      </c>
      <c r="Z372" s="57" t="str">
        <f t="shared" si="231"/>
        <v/>
      </c>
      <c r="AA372" s="57" t="str">
        <f t="shared" si="229"/>
        <v/>
      </c>
      <c r="AB372" s="57" t="str">
        <f t="shared" si="229"/>
        <v/>
      </c>
      <c r="AC372" s="57" t="str">
        <f t="shared" si="229"/>
        <v/>
      </c>
      <c r="AD372" s="57" t="str">
        <f t="shared" si="229"/>
        <v/>
      </c>
      <c r="AE372" s="57" t="str">
        <f t="shared" si="229"/>
        <v/>
      </c>
      <c r="AF372" s="57" t="str">
        <f t="shared" si="229"/>
        <v/>
      </c>
      <c r="AG372" s="57" t="str">
        <f t="shared" si="229"/>
        <v/>
      </c>
      <c r="AH372" s="57" t="str">
        <f t="shared" si="229"/>
        <v/>
      </c>
      <c r="AI372" s="57" t="str">
        <f t="shared" si="229"/>
        <v/>
      </c>
      <c r="AJ372" s="57" t="str">
        <f t="shared" si="229"/>
        <v/>
      </c>
      <c r="AK372" s="57" t="str">
        <f t="shared" si="229"/>
        <v/>
      </c>
      <c r="AL372" s="57" t="str">
        <f t="shared" si="229"/>
        <v/>
      </c>
      <c r="AM372" s="57" t="str">
        <f t="shared" si="229"/>
        <v/>
      </c>
      <c r="AN372" s="57" t="str">
        <f t="shared" si="229"/>
        <v/>
      </c>
      <c r="AO372" s="57" t="str">
        <f t="shared" si="229"/>
        <v/>
      </c>
      <c r="AP372" s="57" t="str">
        <f t="shared" si="229"/>
        <v/>
      </c>
      <c r="AQ372" s="57" t="str">
        <f t="shared" si="228"/>
        <v/>
      </c>
      <c r="AR372" s="57" t="str">
        <f t="shared" si="228"/>
        <v/>
      </c>
      <c r="AS372" s="57" t="str">
        <f t="shared" si="228"/>
        <v/>
      </c>
      <c r="AT372" s="57" t="str">
        <f t="shared" si="228"/>
        <v/>
      </c>
      <c r="AU372" s="57" t="str">
        <f t="shared" si="228"/>
        <v/>
      </c>
      <c r="AV372" s="57" t="str">
        <f t="shared" si="228"/>
        <v/>
      </c>
      <c r="AW372" s="57" t="str">
        <f t="shared" si="228"/>
        <v/>
      </c>
      <c r="AX372" s="57" t="str">
        <f t="shared" si="228"/>
        <v/>
      </c>
      <c r="AY372" s="57" t="str">
        <f t="shared" si="228"/>
        <v/>
      </c>
      <c r="AZ372" s="57" t="str">
        <f t="shared" si="228"/>
        <v/>
      </c>
    </row>
    <row r="373" spans="2:52" x14ac:dyDescent="0.15">
      <c r="B373" s="50">
        <f t="shared" si="213"/>
        <v>10</v>
      </c>
      <c r="C373" s="50">
        <f t="shared" si="214"/>
        <v>3</v>
      </c>
      <c r="D373" s="50" t="str">
        <f t="shared" si="215"/>
        <v>2003_10_3</v>
      </c>
      <c r="E373" s="50" t="str">
        <f t="shared" si="217"/>
        <v>2_3_10</v>
      </c>
      <c r="F373" s="50">
        <f t="shared" si="218"/>
        <v>2</v>
      </c>
      <c r="G373" s="50">
        <f t="shared" si="219"/>
        <v>68</v>
      </c>
      <c r="H373" s="50">
        <f t="shared" si="220"/>
        <v>2068</v>
      </c>
      <c r="I373" s="57">
        <v>2003</v>
      </c>
      <c r="J373" s="57" t="s">
        <v>106</v>
      </c>
      <c r="K373" s="57" t="s">
        <v>586</v>
      </c>
      <c r="L373" s="57" t="str">
        <f t="shared" si="221"/>
        <v>2003_情報</v>
      </c>
      <c r="M373" s="57" t="str">
        <f t="shared" si="222"/>
        <v>2003_情報_情報Ｃ</v>
      </c>
      <c r="N373" s="57">
        <f t="shared" si="216"/>
        <v>2068</v>
      </c>
      <c r="P373" s="57">
        <f t="shared" si="223"/>
        <v>372</v>
      </c>
      <c r="X373" s="59">
        <v>70</v>
      </c>
      <c r="Y373" s="56" t="str">
        <f t="shared" si="230"/>
        <v/>
      </c>
      <c r="Z373" s="57" t="str">
        <f t="shared" si="231"/>
        <v/>
      </c>
      <c r="AA373" s="57" t="str">
        <f t="shared" si="229"/>
        <v/>
      </c>
      <c r="AB373" s="57" t="str">
        <f t="shared" si="229"/>
        <v/>
      </c>
      <c r="AC373" s="57" t="str">
        <f t="shared" si="229"/>
        <v/>
      </c>
      <c r="AD373" s="57" t="str">
        <f t="shared" si="229"/>
        <v/>
      </c>
      <c r="AE373" s="57" t="str">
        <f t="shared" si="229"/>
        <v/>
      </c>
      <c r="AF373" s="57" t="str">
        <f t="shared" si="229"/>
        <v/>
      </c>
      <c r="AG373" s="57" t="str">
        <f t="shared" si="229"/>
        <v/>
      </c>
      <c r="AH373" s="57" t="str">
        <f t="shared" si="229"/>
        <v/>
      </c>
      <c r="AI373" s="57" t="str">
        <f t="shared" si="229"/>
        <v/>
      </c>
      <c r="AJ373" s="57" t="str">
        <f t="shared" si="229"/>
        <v/>
      </c>
      <c r="AK373" s="57" t="str">
        <f t="shared" si="229"/>
        <v/>
      </c>
      <c r="AL373" s="57" t="str">
        <f t="shared" si="229"/>
        <v/>
      </c>
      <c r="AM373" s="57" t="str">
        <f t="shared" si="229"/>
        <v/>
      </c>
      <c r="AN373" s="57" t="str">
        <f t="shared" si="229"/>
        <v/>
      </c>
      <c r="AO373" s="57" t="str">
        <f t="shared" si="229"/>
        <v/>
      </c>
      <c r="AP373" s="57" t="str">
        <f t="shared" si="229"/>
        <v/>
      </c>
      <c r="AQ373" s="57" t="str">
        <f t="shared" si="228"/>
        <v/>
      </c>
      <c r="AR373" s="57" t="str">
        <f t="shared" si="228"/>
        <v/>
      </c>
      <c r="AS373" s="57" t="str">
        <f t="shared" si="228"/>
        <v/>
      </c>
      <c r="AT373" s="57" t="str">
        <f t="shared" si="228"/>
        <v/>
      </c>
      <c r="AU373" s="57" t="str">
        <f t="shared" si="228"/>
        <v/>
      </c>
      <c r="AV373" s="57" t="str">
        <f t="shared" si="228"/>
        <v/>
      </c>
      <c r="AW373" s="57" t="str">
        <f t="shared" si="228"/>
        <v/>
      </c>
      <c r="AX373" s="57" t="str">
        <f t="shared" si="228"/>
        <v/>
      </c>
      <c r="AY373" s="57" t="str">
        <f t="shared" si="228"/>
        <v/>
      </c>
      <c r="AZ373" s="57" t="str">
        <f t="shared" si="228"/>
        <v/>
      </c>
    </row>
    <row r="374" spans="2:52" x14ac:dyDescent="0.15">
      <c r="B374" s="50">
        <f t="shared" si="213"/>
        <v>10</v>
      </c>
      <c r="C374" s="50">
        <f t="shared" si="214"/>
        <v>4</v>
      </c>
      <c r="D374" s="50" t="str">
        <f t="shared" si="215"/>
        <v>2003_10_4</v>
      </c>
      <c r="E374" s="50" t="str">
        <f t="shared" si="217"/>
        <v>2_4_10</v>
      </c>
      <c r="F374" s="50">
        <f t="shared" si="218"/>
        <v>2</v>
      </c>
      <c r="G374" s="50">
        <f t="shared" si="219"/>
        <v>69</v>
      </c>
      <c r="H374" s="50">
        <f t="shared" si="220"/>
        <v>2069</v>
      </c>
      <c r="I374" s="57">
        <v>2003</v>
      </c>
      <c r="J374" s="57" t="s">
        <v>106</v>
      </c>
      <c r="K374" s="57" t="s">
        <v>573</v>
      </c>
      <c r="L374" s="57" t="str">
        <f t="shared" si="221"/>
        <v>2003_情報</v>
      </c>
      <c r="M374" s="57" t="str">
        <f t="shared" si="222"/>
        <v>2003_情報_学校設定科目</v>
      </c>
      <c r="N374" s="57">
        <f t="shared" si="216"/>
        <v>2069</v>
      </c>
      <c r="P374" s="57">
        <f t="shared" si="223"/>
        <v>373</v>
      </c>
      <c r="X374" s="59">
        <v>71</v>
      </c>
      <c r="Y374" s="56" t="str">
        <f t="shared" si="230"/>
        <v/>
      </c>
      <c r="Z374" s="57" t="str">
        <f t="shared" si="231"/>
        <v/>
      </c>
      <c r="AA374" s="57" t="str">
        <f t="shared" si="229"/>
        <v/>
      </c>
      <c r="AB374" s="57" t="str">
        <f t="shared" si="229"/>
        <v/>
      </c>
      <c r="AC374" s="57" t="str">
        <f t="shared" si="229"/>
        <v/>
      </c>
      <c r="AD374" s="57" t="str">
        <f t="shared" si="229"/>
        <v/>
      </c>
      <c r="AE374" s="57" t="str">
        <f t="shared" si="229"/>
        <v/>
      </c>
      <c r="AF374" s="57" t="str">
        <f t="shared" si="229"/>
        <v/>
      </c>
      <c r="AG374" s="57" t="str">
        <f t="shared" si="229"/>
        <v/>
      </c>
      <c r="AH374" s="57" t="str">
        <f t="shared" si="229"/>
        <v/>
      </c>
      <c r="AI374" s="57" t="str">
        <f t="shared" si="229"/>
        <v/>
      </c>
      <c r="AJ374" s="57" t="str">
        <f t="shared" si="229"/>
        <v/>
      </c>
      <c r="AK374" s="57" t="str">
        <f t="shared" si="229"/>
        <v/>
      </c>
      <c r="AL374" s="57" t="str">
        <f t="shared" si="229"/>
        <v/>
      </c>
      <c r="AM374" s="57" t="str">
        <f t="shared" si="229"/>
        <v/>
      </c>
      <c r="AN374" s="57" t="str">
        <f t="shared" si="229"/>
        <v/>
      </c>
      <c r="AO374" s="57" t="str">
        <f t="shared" si="229"/>
        <v/>
      </c>
      <c r="AP374" s="57" t="str">
        <f t="shared" si="229"/>
        <v/>
      </c>
      <c r="AQ374" s="57" t="str">
        <f t="shared" si="228"/>
        <v/>
      </c>
      <c r="AR374" s="57" t="str">
        <f t="shared" si="228"/>
        <v/>
      </c>
      <c r="AS374" s="57" t="str">
        <f t="shared" si="228"/>
        <v/>
      </c>
      <c r="AT374" s="57" t="str">
        <f t="shared" si="228"/>
        <v/>
      </c>
      <c r="AU374" s="57" t="str">
        <f t="shared" si="228"/>
        <v/>
      </c>
      <c r="AV374" s="57" t="str">
        <f t="shared" si="228"/>
        <v/>
      </c>
      <c r="AW374" s="57" t="str">
        <f t="shared" si="228"/>
        <v/>
      </c>
      <c r="AX374" s="57" t="str">
        <f t="shared" si="228"/>
        <v/>
      </c>
      <c r="AY374" s="57" t="str">
        <f t="shared" si="228"/>
        <v/>
      </c>
      <c r="AZ374" s="57" t="str">
        <f t="shared" si="228"/>
        <v/>
      </c>
    </row>
    <row r="375" spans="2:52" x14ac:dyDescent="0.15">
      <c r="B375" s="50">
        <f t="shared" si="213"/>
        <v>11</v>
      </c>
      <c r="C375" s="50">
        <f t="shared" si="214"/>
        <v>1</v>
      </c>
      <c r="D375" s="50" t="str">
        <f t="shared" si="215"/>
        <v>2003_11_1</v>
      </c>
      <c r="E375" s="50" t="str">
        <f t="shared" si="217"/>
        <v>2_1_11</v>
      </c>
      <c r="F375" s="50">
        <f t="shared" si="218"/>
        <v>2</v>
      </c>
      <c r="G375" s="50">
        <f t="shared" si="219"/>
        <v>70</v>
      </c>
      <c r="H375" s="50">
        <f t="shared" si="220"/>
        <v>2070</v>
      </c>
      <c r="I375" s="57">
        <v>2003</v>
      </c>
      <c r="J375" s="57" t="s">
        <v>587</v>
      </c>
      <c r="K375" s="57" t="s">
        <v>340</v>
      </c>
      <c r="L375" s="57" t="str">
        <f t="shared" si="221"/>
        <v>2003_教科なし</v>
      </c>
      <c r="M375" s="57" t="str">
        <f t="shared" si="222"/>
        <v>2003_教科なし_総合的な学習の時間</v>
      </c>
      <c r="N375" s="57">
        <f t="shared" si="216"/>
        <v>2070</v>
      </c>
      <c r="P375" s="57">
        <f t="shared" si="223"/>
        <v>374</v>
      </c>
      <c r="X375" s="59">
        <v>72</v>
      </c>
      <c r="Y375" s="56" t="str">
        <f t="shared" si="230"/>
        <v/>
      </c>
      <c r="Z375" s="57" t="str">
        <f t="shared" si="231"/>
        <v/>
      </c>
      <c r="AA375" s="57" t="str">
        <f t="shared" si="229"/>
        <v/>
      </c>
      <c r="AB375" s="57" t="str">
        <f t="shared" si="229"/>
        <v/>
      </c>
      <c r="AC375" s="57" t="str">
        <f t="shared" si="229"/>
        <v/>
      </c>
      <c r="AD375" s="57" t="str">
        <f t="shared" si="229"/>
        <v/>
      </c>
      <c r="AE375" s="57" t="str">
        <f t="shared" si="229"/>
        <v/>
      </c>
      <c r="AF375" s="57" t="str">
        <f t="shared" si="229"/>
        <v/>
      </c>
      <c r="AG375" s="57" t="str">
        <f t="shared" si="229"/>
        <v/>
      </c>
      <c r="AH375" s="57" t="str">
        <f t="shared" si="229"/>
        <v/>
      </c>
      <c r="AI375" s="57" t="str">
        <f t="shared" si="229"/>
        <v/>
      </c>
      <c r="AJ375" s="57" t="str">
        <f t="shared" si="229"/>
        <v/>
      </c>
      <c r="AK375" s="57" t="str">
        <f t="shared" si="229"/>
        <v/>
      </c>
      <c r="AL375" s="57" t="str">
        <f t="shared" si="229"/>
        <v/>
      </c>
      <c r="AM375" s="57" t="str">
        <f t="shared" si="229"/>
        <v/>
      </c>
      <c r="AN375" s="57" t="str">
        <f t="shared" si="229"/>
        <v/>
      </c>
      <c r="AO375" s="57" t="str">
        <f t="shared" si="229"/>
        <v/>
      </c>
      <c r="AP375" s="57" t="str">
        <f t="shared" si="229"/>
        <v/>
      </c>
      <c r="AQ375" s="57" t="str">
        <f t="shared" si="228"/>
        <v/>
      </c>
      <c r="AR375" s="57" t="str">
        <f t="shared" si="228"/>
        <v/>
      </c>
      <c r="AS375" s="57" t="str">
        <f t="shared" si="228"/>
        <v/>
      </c>
      <c r="AT375" s="57" t="str">
        <f t="shared" si="228"/>
        <v/>
      </c>
      <c r="AU375" s="57" t="str">
        <f t="shared" si="228"/>
        <v/>
      </c>
      <c r="AV375" s="57" t="str">
        <f t="shared" si="228"/>
        <v/>
      </c>
      <c r="AW375" s="57" t="str">
        <f t="shared" si="228"/>
        <v/>
      </c>
      <c r="AX375" s="57" t="str">
        <f t="shared" si="228"/>
        <v/>
      </c>
      <c r="AY375" s="57" t="str">
        <f t="shared" si="228"/>
        <v/>
      </c>
      <c r="AZ375" s="57" t="str">
        <f t="shared" si="228"/>
        <v/>
      </c>
    </row>
    <row r="376" spans="2:52" x14ac:dyDescent="0.15">
      <c r="B376" s="50">
        <f t="shared" si="213"/>
        <v>11</v>
      </c>
      <c r="C376" s="50">
        <f t="shared" si="214"/>
        <v>2</v>
      </c>
      <c r="D376" s="50" t="str">
        <f t="shared" si="215"/>
        <v>2003_11_2</v>
      </c>
      <c r="E376" s="50" t="str">
        <f t="shared" si="217"/>
        <v>2_2_11</v>
      </c>
      <c r="F376" s="50">
        <f t="shared" si="218"/>
        <v>2</v>
      </c>
      <c r="G376" s="50">
        <f t="shared" si="219"/>
        <v>71</v>
      </c>
      <c r="H376" s="50">
        <f t="shared" si="220"/>
        <v>2071</v>
      </c>
      <c r="I376" s="57">
        <v>2003</v>
      </c>
      <c r="J376" s="57" t="s">
        <v>587</v>
      </c>
      <c r="K376" s="57" t="s">
        <v>412</v>
      </c>
      <c r="L376" s="57" t="str">
        <f t="shared" si="221"/>
        <v>2003_教科なし</v>
      </c>
      <c r="M376" s="57" t="str">
        <f t="shared" si="222"/>
        <v>2003_教科なし_留学</v>
      </c>
      <c r="N376" s="57">
        <f t="shared" si="216"/>
        <v>2071</v>
      </c>
      <c r="P376" s="57">
        <f t="shared" si="223"/>
        <v>375</v>
      </c>
      <c r="X376" s="59">
        <v>73</v>
      </c>
      <c r="Y376" s="56" t="str">
        <f t="shared" si="230"/>
        <v/>
      </c>
      <c r="Z376" s="57" t="str">
        <f t="shared" si="231"/>
        <v/>
      </c>
      <c r="AA376" s="57" t="str">
        <f t="shared" si="229"/>
        <v/>
      </c>
      <c r="AB376" s="57" t="str">
        <f t="shared" si="229"/>
        <v/>
      </c>
      <c r="AC376" s="57" t="str">
        <f t="shared" si="229"/>
        <v/>
      </c>
      <c r="AD376" s="57" t="str">
        <f t="shared" si="229"/>
        <v/>
      </c>
      <c r="AE376" s="57" t="str">
        <f t="shared" si="229"/>
        <v/>
      </c>
      <c r="AF376" s="57" t="str">
        <f t="shared" si="229"/>
        <v/>
      </c>
      <c r="AG376" s="57" t="str">
        <f t="shared" si="229"/>
        <v/>
      </c>
      <c r="AH376" s="57" t="str">
        <f t="shared" si="229"/>
        <v/>
      </c>
      <c r="AI376" s="57" t="str">
        <f t="shared" si="229"/>
        <v/>
      </c>
      <c r="AJ376" s="57" t="str">
        <f t="shared" si="229"/>
        <v/>
      </c>
      <c r="AK376" s="57" t="str">
        <f t="shared" si="229"/>
        <v/>
      </c>
      <c r="AL376" s="57" t="str">
        <f t="shared" si="229"/>
        <v/>
      </c>
      <c r="AM376" s="57" t="str">
        <f t="shared" si="229"/>
        <v/>
      </c>
      <c r="AN376" s="57" t="str">
        <f t="shared" si="229"/>
        <v/>
      </c>
      <c r="AO376" s="57" t="str">
        <f t="shared" si="229"/>
        <v/>
      </c>
      <c r="AP376" s="57" t="str">
        <f t="shared" si="229"/>
        <v/>
      </c>
      <c r="AQ376" s="57" t="str">
        <f t="shared" si="228"/>
        <v/>
      </c>
      <c r="AR376" s="57" t="str">
        <f t="shared" si="228"/>
        <v/>
      </c>
      <c r="AS376" s="57" t="str">
        <f t="shared" si="228"/>
        <v/>
      </c>
      <c r="AT376" s="57" t="str">
        <f t="shared" si="228"/>
        <v/>
      </c>
      <c r="AU376" s="57" t="str">
        <f t="shared" si="228"/>
        <v/>
      </c>
      <c r="AV376" s="57" t="str">
        <f t="shared" si="228"/>
        <v/>
      </c>
      <c r="AW376" s="57" t="str">
        <f t="shared" si="228"/>
        <v/>
      </c>
      <c r="AX376" s="57" t="str">
        <f t="shared" si="228"/>
        <v/>
      </c>
      <c r="AY376" s="57" t="str">
        <f t="shared" si="228"/>
        <v/>
      </c>
      <c r="AZ376" s="57" t="str">
        <f t="shared" si="228"/>
        <v/>
      </c>
    </row>
    <row r="377" spans="2:52" x14ac:dyDescent="0.15">
      <c r="B377" s="50">
        <f t="shared" si="213"/>
        <v>12</v>
      </c>
      <c r="C377" s="50">
        <f t="shared" si="214"/>
        <v>1</v>
      </c>
      <c r="D377" s="50" t="str">
        <f t="shared" si="215"/>
        <v>2003_12_1</v>
      </c>
      <c r="E377" s="50" t="str">
        <f t="shared" si="217"/>
        <v>2_1_12</v>
      </c>
      <c r="F377" s="50">
        <f t="shared" si="218"/>
        <v>2</v>
      </c>
      <c r="G377" s="50">
        <f t="shared" si="219"/>
        <v>72</v>
      </c>
      <c r="H377" s="50">
        <f t="shared" si="220"/>
        <v>2072</v>
      </c>
      <c r="I377" s="57">
        <v>2003</v>
      </c>
      <c r="J377" s="57" t="s">
        <v>588</v>
      </c>
      <c r="K377" s="57" t="s">
        <v>573</v>
      </c>
      <c r="L377" s="57" t="str">
        <f t="shared" si="221"/>
        <v>2003_学校設定教科</v>
      </c>
      <c r="M377" s="57" t="str">
        <f t="shared" si="222"/>
        <v>2003_学校設定教科_学校設定科目</v>
      </c>
      <c r="N377" s="57">
        <f t="shared" si="216"/>
        <v>2072</v>
      </c>
      <c r="P377" s="57">
        <f t="shared" si="223"/>
        <v>376</v>
      </c>
      <c r="X377" s="59">
        <v>74</v>
      </c>
      <c r="Y377" s="56" t="str">
        <f t="shared" si="230"/>
        <v/>
      </c>
      <c r="Z377" s="57" t="str">
        <f t="shared" si="231"/>
        <v/>
      </c>
      <c r="AA377" s="57" t="str">
        <f t="shared" si="229"/>
        <v/>
      </c>
      <c r="AB377" s="57" t="str">
        <f t="shared" si="229"/>
        <v/>
      </c>
      <c r="AC377" s="57" t="str">
        <f t="shared" si="229"/>
        <v/>
      </c>
      <c r="AD377" s="57" t="str">
        <f t="shared" si="229"/>
        <v/>
      </c>
      <c r="AE377" s="57" t="str">
        <f t="shared" si="229"/>
        <v/>
      </c>
      <c r="AF377" s="57" t="str">
        <f t="shared" si="229"/>
        <v/>
      </c>
      <c r="AG377" s="57" t="str">
        <f t="shared" si="229"/>
        <v/>
      </c>
      <c r="AH377" s="57" t="str">
        <f t="shared" si="229"/>
        <v/>
      </c>
      <c r="AI377" s="57" t="str">
        <f t="shared" si="229"/>
        <v/>
      </c>
      <c r="AJ377" s="57" t="str">
        <f t="shared" si="229"/>
        <v/>
      </c>
      <c r="AK377" s="57" t="str">
        <f t="shared" si="229"/>
        <v/>
      </c>
      <c r="AL377" s="57" t="str">
        <f t="shared" si="229"/>
        <v/>
      </c>
      <c r="AM377" s="57" t="str">
        <f t="shared" si="229"/>
        <v/>
      </c>
      <c r="AN377" s="57" t="str">
        <f t="shared" si="229"/>
        <v/>
      </c>
      <c r="AO377" s="57" t="str">
        <f t="shared" si="229"/>
        <v/>
      </c>
      <c r="AP377" s="57" t="str">
        <f t="shared" si="229"/>
        <v/>
      </c>
      <c r="AQ377" s="57" t="str">
        <f t="shared" si="228"/>
        <v/>
      </c>
      <c r="AR377" s="57" t="str">
        <f t="shared" si="228"/>
        <v/>
      </c>
      <c r="AS377" s="57" t="str">
        <f t="shared" si="228"/>
        <v/>
      </c>
      <c r="AT377" s="57" t="str">
        <f t="shared" si="228"/>
        <v/>
      </c>
      <c r="AU377" s="57" t="str">
        <f t="shared" si="228"/>
        <v/>
      </c>
      <c r="AV377" s="57" t="str">
        <f t="shared" si="228"/>
        <v/>
      </c>
      <c r="AW377" s="57" t="str">
        <f t="shared" si="228"/>
        <v/>
      </c>
      <c r="AX377" s="57" t="str">
        <f t="shared" si="228"/>
        <v/>
      </c>
      <c r="AY377" s="57" t="str">
        <f t="shared" si="228"/>
        <v/>
      </c>
      <c r="AZ377" s="57" t="str">
        <f t="shared" si="228"/>
        <v/>
      </c>
    </row>
    <row r="378" spans="2:52" x14ac:dyDescent="0.15">
      <c r="B378" s="50">
        <f t="shared" si="213"/>
        <v>13</v>
      </c>
      <c r="C378" s="50">
        <f t="shared" si="214"/>
        <v>1</v>
      </c>
      <c r="D378" s="50" t="str">
        <f t="shared" si="215"/>
        <v>2003_13_1</v>
      </c>
      <c r="E378" s="50" t="str">
        <f t="shared" si="217"/>
        <v>2_1_13</v>
      </c>
      <c r="F378" s="50">
        <f t="shared" si="218"/>
        <v>2</v>
      </c>
      <c r="G378" s="50">
        <f t="shared" si="219"/>
        <v>73</v>
      </c>
      <c r="H378" s="50">
        <f t="shared" si="220"/>
        <v>2073</v>
      </c>
      <c r="I378" s="57">
        <v>2003</v>
      </c>
      <c r="J378" s="57" t="s">
        <v>113</v>
      </c>
      <c r="K378" s="57" t="s">
        <v>589</v>
      </c>
      <c r="L378" s="57" t="str">
        <f t="shared" si="221"/>
        <v>2003_農業</v>
      </c>
      <c r="M378" s="57" t="str">
        <f t="shared" si="222"/>
        <v>2003_農業_農業科学基礎</v>
      </c>
      <c r="N378" s="57">
        <f t="shared" si="216"/>
        <v>2073</v>
      </c>
      <c r="P378" s="57">
        <f t="shared" si="223"/>
        <v>377</v>
      </c>
      <c r="X378" s="59">
        <v>75</v>
      </c>
      <c r="Y378" s="56" t="str">
        <f t="shared" si="230"/>
        <v/>
      </c>
      <c r="Z378" s="57" t="str">
        <f t="shared" si="231"/>
        <v/>
      </c>
      <c r="AA378" s="57" t="str">
        <f t="shared" si="229"/>
        <v/>
      </c>
      <c r="AB378" s="57" t="str">
        <f t="shared" si="229"/>
        <v/>
      </c>
      <c r="AC378" s="57" t="str">
        <f t="shared" si="229"/>
        <v/>
      </c>
      <c r="AD378" s="57" t="str">
        <f t="shared" si="229"/>
        <v/>
      </c>
      <c r="AE378" s="57" t="str">
        <f t="shared" si="229"/>
        <v/>
      </c>
      <c r="AF378" s="57" t="str">
        <f t="shared" si="229"/>
        <v/>
      </c>
      <c r="AG378" s="57" t="str">
        <f t="shared" si="229"/>
        <v/>
      </c>
      <c r="AH378" s="57" t="str">
        <f t="shared" si="229"/>
        <v/>
      </c>
      <c r="AI378" s="57" t="str">
        <f t="shared" si="229"/>
        <v/>
      </c>
      <c r="AJ378" s="57" t="str">
        <f t="shared" si="229"/>
        <v/>
      </c>
      <c r="AK378" s="57" t="str">
        <f t="shared" si="229"/>
        <v/>
      </c>
      <c r="AL378" s="57" t="str">
        <f t="shared" si="229"/>
        <v/>
      </c>
      <c r="AM378" s="57" t="str">
        <f t="shared" si="229"/>
        <v/>
      </c>
      <c r="AN378" s="57" t="str">
        <f t="shared" si="229"/>
        <v/>
      </c>
      <c r="AO378" s="57" t="str">
        <f t="shared" si="229"/>
        <v/>
      </c>
      <c r="AP378" s="57" t="str">
        <f t="shared" ref="AP378:AZ393" si="232">IFERROR(VLOOKUP($W$301&amp;"_"&amp;AP$301&amp;"_"&amp;$X378,$D:$K,8,0),"")</f>
        <v/>
      </c>
      <c r="AQ378" s="57" t="str">
        <f t="shared" si="232"/>
        <v/>
      </c>
      <c r="AR378" s="57" t="str">
        <f t="shared" si="232"/>
        <v/>
      </c>
      <c r="AS378" s="57" t="str">
        <f t="shared" si="232"/>
        <v/>
      </c>
      <c r="AT378" s="57" t="str">
        <f t="shared" si="232"/>
        <v/>
      </c>
      <c r="AU378" s="57" t="str">
        <f t="shared" si="232"/>
        <v/>
      </c>
      <c r="AV378" s="57" t="str">
        <f t="shared" si="232"/>
        <v/>
      </c>
      <c r="AW378" s="57" t="str">
        <f t="shared" si="232"/>
        <v/>
      </c>
      <c r="AX378" s="57" t="str">
        <f t="shared" si="232"/>
        <v/>
      </c>
      <c r="AY378" s="57" t="str">
        <f t="shared" si="232"/>
        <v/>
      </c>
      <c r="AZ378" s="57" t="str">
        <f t="shared" si="232"/>
        <v/>
      </c>
    </row>
    <row r="379" spans="2:52" x14ac:dyDescent="0.15">
      <c r="B379" s="50">
        <f t="shared" si="213"/>
        <v>13</v>
      </c>
      <c r="C379" s="50">
        <f t="shared" si="214"/>
        <v>2</v>
      </c>
      <c r="D379" s="50" t="str">
        <f t="shared" si="215"/>
        <v>2003_13_2</v>
      </c>
      <c r="E379" s="50" t="str">
        <f t="shared" si="217"/>
        <v>2_2_13</v>
      </c>
      <c r="F379" s="50">
        <f t="shared" si="218"/>
        <v>2</v>
      </c>
      <c r="G379" s="50">
        <f t="shared" si="219"/>
        <v>74</v>
      </c>
      <c r="H379" s="50">
        <f t="shared" si="220"/>
        <v>2074</v>
      </c>
      <c r="I379" s="57">
        <v>2003</v>
      </c>
      <c r="J379" s="57" t="s">
        <v>113</v>
      </c>
      <c r="K379" s="57" t="s">
        <v>590</v>
      </c>
      <c r="L379" s="57" t="str">
        <f t="shared" si="221"/>
        <v>2003_農業</v>
      </c>
      <c r="M379" s="57" t="str">
        <f t="shared" si="222"/>
        <v>2003_農業_環境科学基礎</v>
      </c>
      <c r="N379" s="57">
        <f t="shared" si="216"/>
        <v>2074</v>
      </c>
      <c r="P379" s="57">
        <f t="shared" si="223"/>
        <v>378</v>
      </c>
      <c r="X379" s="59">
        <v>76</v>
      </c>
      <c r="Y379" s="56" t="str">
        <f t="shared" si="230"/>
        <v/>
      </c>
      <c r="Z379" s="57" t="str">
        <f t="shared" si="231"/>
        <v/>
      </c>
      <c r="AA379" s="57" t="str">
        <f t="shared" ref="AA379:AP393" si="233">IFERROR(VLOOKUP($W$301&amp;"_"&amp;AA$301&amp;"_"&amp;$X379,$D:$K,8,0),"")</f>
        <v/>
      </c>
      <c r="AB379" s="57" t="str">
        <f t="shared" si="233"/>
        <v/>
      </c>
      <c r="AC379" s="57" t="str">
        <f t="shared" si="233"/>
        <v/>
      </c>
      <c r="AD379" s="57" t="str">
        <f t="shared" si="233"/>
        <v/>
      </c>
      <c r="AE379" s="57" t="str">
        <f t="shared" si="233"/>
        <v/>
      </c>
      <c r="AF379" s="57" t="str">
        <f t="shared" si="233"/>
        <v/>
      </c>
      <c r="AG379" s="57" t="str">
        <f t="shared" si="233"/>
        <v/>
      </c>
      <c r="AH379" s="57" t="str">
        <f t="shared" si="233"/>
        <v/>
      </c>
      <c r="AI379" s="57" t="str">
        <f t="shared" si="233"/>
        <v/>
      </c>
      <c r="AJ379" s="57" t="str">
        <f t="shared" si="233"/>
        <v/>
      </c>
      <c r="AK379" s="57" t="str">
        <f t="shared" si="233"/>
        <v/>
      </c>
      <c r="AL379" s="57" t="str">
        <f t="shared" si="233"/>
        <v/>
      </c>
      <c r="AM379" s="57" t="str">
        <f t="shared" si="233"/>
        <v/>
      </c>
      <c r="AN379" s="57" t="str">
        <f t="shared" si="233"/>
        <v/>
      </c>
      <c r="AO379" s="57" t="str">
        <f t="shared" si="233"/>
        <v/>
      </c>
      <c r="AP379" s="57" t="str">
        <f t="shared" si="233"/>
        <v/>
      </c>
      <c r="AQ379" s="57" t="str">
        <f t="shared" si="232"/>
        <v/>
      </c>
      <c r="AR379" s="57" t="str">
        <f t="shared" si="232"/>
        <v/>
      </c>
      <c r="AS379" s="57" t="str">
        <f t="shared" si="232"/>
        <v/>
      </c>
      <c r="AT379" s="57" t="str">
        <f t="shared" si="232"/>
        <v/>
      </c>
      <c r="AU379" s="57" t="str">
        <f t="shared" si="232"/>
        <v/>
      </c>
      <c r="AV379" s="57" t="str">
        <f t="shared" si="232"/>
        <v/>
      </c>
      <c r="AW379" s="57" t="str">
        <f t="shared" si="232"/>
        <v/>
      </c>
      <c r="AX379" s="57" t="str">
        <f t="shared" si="232"/>
        <v/>
      </c>
      <c r="AY379" s="57" t="str">
        <f t="shared" si="232"/>
        <v/>
      </c>
      <c r="AZ379" s="57" t="str">
        <f t="shared" si="232"/>
        <v/>
      </c>
    </row>
    <row r="380" spans="2:52" x14ac:dyDescent="0.15">
      <c r="B380" s="50">
        <f t="shared" si="213"/>
        <v>13</v>
      </c>
      <c r="C380" s="50">
        <f t="shared" si="214"/>
        <v>3</v>
      </c>
      <c r="D380" s="50" t="str">
        <f t="shared" si="215"/>
        <v>2003_13_3</v>
      </c>
      <c r="E380" s="50" t="str">
        <f t="shared" si="217"/>
        <v>2_3_13</v>
      </c>
      <c r="F380" s="50">
        <f t="shared" si="218"/>
        <v>2</v>
      </c>
      <c r="G380" s="50">
        <f t="shared" si="219"/>
        <v>75</v>
      </c>
      <c r="H380" s="50">
        <f t="shared" si="220"/>
        <v>2075</v>
      </c>
      <c r="I380" s="57">
        <v>2003</v>
      </c>
      <c r="J380" s="57" t="s">
        <v>113</v>
      </c>
      <c r="K380" s="57" t="s">
        <v>115</v>
      </c>
      <c r="L380" s="57" t="str">
        <f t="shared" si="221"/>
        <v>2003_農業</v>
      </c>
      <c r="M380" s="57" t="str">
        <f t="shared" si="222"/>
        <v>2003_農業_課題研究</v>
      </c>
      <c r="N380" s="57">
        <f t="shared" si="216"/>
        <v>2075</v>
      </c>
      <c r="P380" s="57">
        <f t="shared" si="223"/>
        <v>379</v>
      </c>
      <c r="X380" s="59">
        <v>77</v>
      </c>
      <c r="Y380" s="56" t="str">
        <f t="shared" si="230"/>
        <v/>
      </c>
      <c r="Z380" s="57" t="str">
        <f t="shared" si="231"/>
        <v/>
      </c>
      <c r="AA380" s="57" t="str">
        <f t="shared" si="233"/>
        <v/>
      </c>
      <c r="AB380" s="57" t="str">
        <f t="shared" si="233"/>
        <v/>
      </c>
      <c r="AC380" s="57" t="str">
        <f t="shared" si="233"/>
        <v/>
      </c>
      <c r="AD380" s="57" t="str">
        <f t="shared" si="233"/>
        <v/>
      </c>
      <c r="AE380" s="57" t="str">
        <f t="shared" si="233"/>
        <v/>
      </c>
      <c r="AF380" s="57" t="str">
        <f t="shared" si="233"/>
        <v/>
      </c>
      <c r="AG380" s="57" t="str">
        <f t="shared" si="233"/>
        <v/>
      </c>
      <c r="AH380" s="57" t="str">
        <f t="shared" si="233"/>
        <v/>
      </c>
      <c r="AI380" s="57" t="str">
        <f t="shared" si="233"/>
        <v/>
      </c>
      <c r="AJ380" s="57" t="str">
        <f t="shared" si="233"/>
        <v/>
      </c>
      <c r="AK380" s="57" t="str">
        <f t="shared" si="233"/>
        <v/>
      </c>
      <c r="AL380" s="57" t="str">
        <f t="shared" si="233"/>
        <v/>
      </c>
      <c r="AM380" s="57" t="str">
        <f t="shared" si="233"/>
        <v/>
      </c>
      <c r="AN380" s="57" t="str">
        <f t="shared" si="233"/>
        <v/>
      </c>
      <c r="AO380" s="57" t="str">
        <f t="shared" si="233"/>
        <v/>
      </c>
      <c r="AP380" s="57" t="str">
        <f t="shared" si="233"/>
        <v/>
      </c>
      <c r="AQ380" s="57" t="str">
        <f t="shared" si="232"/>
        <v/>
      </c>
      <c r="AR380" s="57" t="str">
        <f t="shared" si="232"/>
        <v/>
      </c>
      <c r="AS380" s="57" t="str">
        <f t="shared" si="232"/>
        <v/>
      </c>
      <c r="AT380" s="57" t="str">
        <f t="shared" si="232"/>
        <v/>
      </c>
      <c r="AU380" s="57" t="str">
        <f t="shared" si="232"/>
        <v/>
      </c>
      <c r="AV380" s="57" t="str">
        <f t="shared" si="232"/>
        <v/>
      </c>
      <c r="AW380" s="57" t="str">
        <f t="shared" si="232"/>
        <v/>
      </c>
      <c r="AX380" s="57" t="str">
        <f t="shared" si="232"/>
        <v/>
      </c>
      <c r="AY380" s="57" t="str">
        <f t="shared" si="232"/>
        <v/>
      </c>
      <c r="AZ380" s="57" t="str">
        <f t="shared" si="232"/>
        <v/>
      </c>
    </row>
    <row r="381" spans="2:52" x14ac:dyDescent="0.15">
      <c r="B381" s="50">
        <f t="shared" si="213"/>
        <v>13</v>
      </c>
      <c r="C381" s="50">
        <f t="shared" si="214"/>
        <v>4</v>
      </c>
      <c r="D381" s="50" t="str">
        <f t="shared" si="215"/>
        <v>2003_13_4</v>
      </c>
      <c r="E381" s="50" t="str">
        <f t="shared" si="217"/>
        <v>2_4_13</v>
      </c>
      <c r="F381" s="50">
        <f t="shared" si="218"/>
        <v>2</v>
      </c>
      <c r="G381" s="50">
        <f t="shared" si="219"/>
        <v>76</v>
      </c>
      <c r="H381" s="50">
        <f t="shared" si="220"/>
        <v>2076</v>
      </c>
      <c r="I381" s="57">
        <v>2003</v>
      </c>
      <c r="J381" s="57" t="s">
        <v>113</v>
      </c>
      <c r="K381" s="57" t="s">
        <v>116</v>
      </c>
      <c r="L381" s="57" t="str">
        <f t="shared" si="221"/>
        <v>2003_農業</v>
      </c>
      <c r="M381" s="57" t="str">
        <f t="shared" si="222"/>
        <v>2003_農業_総合実習</v>
      </c>
      <c r="N381" s="57">
        <f t="shared" si="216"/>
        <v>2076</v>
      </c>
      <c r="P381" s="57">
        <f t="shared" si="223"/>
        <v>380</v>
      </c>
      <c r="X381" s="59">
        <v>78</v>
      </c>
      <c r="Y381" s="56" t="str">
        <f t="shared" si="230"/>
        <v/>
      </c>
      <c r="Z381" s="57" t="str">
        <f t="shared" si="231"/>
        <v/>
      </c>
      <c r="AA381" s="57" t="str">
        <f t="shared" si="233"/>
        <v/>
      </c>
      <c r="AB381" s="57" t="str">
        <f t="shared" si="233"/>
        <v/>
      </c>
      <c r="AC381" s="57" t="str">
        <f t="shared" si="233"/>
        <v/>
      </c>
      <c r="AD381" s="57" t="str">
        <f t="shared" si="233"/>
        <v/>
      </c>
      <c r="AE381" s="57" t="str">
        <f t="shared" si="233"/>
        <v/>
      </c>
      <c r="AF381" s="57" t="str">
        <f t="shared" si="233"/>
        <v/>
      </c>
      <c r="AG381" s="57" t="str">
        <f t="shared" si="233"/>
        <v/>
      </c>
      <c r="AH381" s="57" t="str">
        <f t="shared" si="233"/>
        <v/>
      </c>
      <c r="AI381" s="57" t="str">
        <f t="shared" si="233"/>
        <v/>
      </c>
      <c r="AJ381" s="57" t="str">
        <f t="shared" si="233"/>
        <v/>
      </c>
      <c r="AK381" s="57" t="str">
        <f t="shared" si="233"/>
        <v/>
      </c>
      <c r="AL381" s="57" t="str">
        <f t="shared" si="233"/>
        <v/>
      </c>
      <c r="AM381" s="57" t="str">
        <f t="shared" si="233"/>
        <v/>
      </c>
      <c r="AN381" s="57" t="str">
        <f t="shared" si="233"/>
        <v/>
      </c>
      <c r="AO381" s="57" t="str">
        <f t="shared" si="233"/>
        <v/>
      </c>
      <c r="AP381" s="57" t="str">
        <f t="shared" si="233"/>
        <v/>
      </c>
      <c r="AQ381" s="57" t="str">
        <f t="shared" si="232"/>
        <v/>
      </c>
      <c r="AR381" s="57" t="str">
        <f t="shared" si="232"/>
        <v/>
      </c>
      <c r="AS381" s="57" t="str">
        <f t="shared" si="232"/>
        <v/>
      </c>
      <c r="AT381" s="57" t="str">
        <f t="shared" si="232"/>
        <v/>
      </c>
      <c r="AU381" s="57" t="str">
        <f t="shared" si="232"/>
        <v/>
      </c>
      <c r="AV381" s="57" t="str">
        <f t="shared" si="232"/>
        <v/>
      </c>
      <c r="AW381" s="57" t="str">
        <f t="shared" si="232"/>
        <v/>
      </c>
      <c r="AX381" s="57" t="str">
        <f t="shared" si="232"/>
        <v/>
      </c>
      <c r="AY381" s="57" t="str">
        <f t="shared" si="232"/>
        <v/>
      </c>
      <c r="AZ381" s="57" t="str">
        <f t="shared" si="232"/>
        <v/>
      </c>
    </row>
    <row r="382" spans="2:52" x14ac:dyDescent="0.15">
      <c r="B382" s="50">
        <f t="shared" si="213"/>
        <v>13</v>
      </c>
      <c r="C382" s="50">
        <f t="shared" si="214"/>
        <v>5</v>
      </c>
      <c r="D382" s="50" t="str">
        <f t="shared" si="215"/>
        <v>2003_13_5</v>
      </c>
      <c r="E382" s="50" t="str">
        <f t="shared" si="217"/>
        <v>2_5_13</v>
      </c>
      <c r="F382" s="50">
        <f t="shared" si="218"/>
        <v>2</v>
      </c>
      <c r="G382" s="50">
        <f t="shared" si="219"/>
        <v>77</v>
      </c>
      <c r="H382" s="50">
        <f t="shared" si="220"/>
        <v>2077</v>
      </c>
      <c r="I382" s="57">
        <v>2003</v>
      </c>
      <c r="J382" s="57" t="s">
        <v>113</v>
      </c>
      <c r="K382" s="57" t="s">
        <v>351</v>
      </c>
      <c r="L382" s="57" t="str">
        <f t="shared" si="221"/>
        <v>2003_農業</v>
      </c>
      <c r="M382" s="57" t="str">
        <f t="shared" si="222"/>
        <v>2003_農業_農業情報処理</v>
      </c>
      <c r="N382" s="57">
        <f t="shared" si="216"/>
        <v>2077</v>
      </c>
      <c r="P382" s="57">
        <f t="shared" si="223"/>
        <v>381</v>
      </c>
      <c r="X382" s="59">
        <v>79</v>
      </c>
      <c r="Y382" s="56" t="str">
        <f t="shared" si="230"/>
        <v/>
      </c>
      <c r="Z382" s="57" t="str">
        <f t="shared" si="231"/>
        <v/>
      </c>
      <c r="AA382" s="57" t="str">
        <f t="shared" si="233"/>
        <v/>
      </c>
      <c r="AB382" s="57" t="str">
        <f t="shared" si="233"/>
        <v/>
      </c>
      <c r="AC382" s="57" t="str">
        <f t="shared" si="233"/>
        <v/>
      </c>
      <c r="AD382" s="57" t="str">
        <f t="shared" si="233"/>
        <v/>
      </c>
      <c r="AE382" s="57" t="str">
        <f t="shared" si="233"/>
        <v/>
      </c>
      <c r="AF382" s="57" t="str">
        <f t="shared" si="233"/>
        <v/>
      </c>
      <c r="AG382" s="57" t="str">
        <f t="shared" si="233"/>
        <v/>
      </c>
      <c r="AH382" s="57" t="str">
        <f t="shared" si="233"/>
        <v/>
      </c>
      <c r="AI382" s="57" t="str">
        <f t="shared" si="233"/>
        <v/>
      </c>
      <c r="AJ382" s="57" t="str">
        <f t="shared" si="233"/>
        <v/>
      </c>
      <c r="AK382" s="57" t="str">
        <f t="shared" si="233"/>
        <v/>
      </c>
      <c r="AL382" s="57" t="str">
        <f t="shared" si="233"/>
        <v/>
      </c>
      <c r="AM382" s="57" t="str">
        <f t="shared" si="233"/>
        <v/>
      </c>
      <c r="AN382" s="57" t="str">
        <f t="shared" si="233"/>
        <v/>
      </c>
      <c r="AO382" s="57" t="str">
        <f t="shared" si="233"/>
        <v/>
      </c>
      <c r="AP382" s="57" t="str">
        <f t="shared" si="233"/>
        <v/>
      </c>
      <c r="AQ382" s="57" t="str">
        <f t="shared" si="232"/>
        <v/>
      </c>
      <c r="AR382" s="57" t="str">
        <f t="shared" si="232"/>
        <v/>
      </c>
      <c r="AS382" s="57" t="str">
        <f t="shared" si="232"/>
        <v/>
      </c>
      <c r="AT382" s="57" t="str">
        <f t="shared" si="232"/>
        <v/>
      </c>
      <c r="AU382" s="57" t="str">
        <f t="shared" si="232"/>
        <v/>
      </c>
      <c r="AV382" s="57" t="str">
        <f t="shared" si="232"/>
        <v/>
      </c>
      <c r="AW382" s="57" t="str">
        <f t="shared" si="232"/>
        <v/>
      </c>
      <c r="AX382" s="57" t="str">
        <f t="shared" si="232"/>
        <v/>
      </c>
      <c r="AY382" s="57" t="str">
        <f t="shared" si="232"/>
        <v/>
      </c>
      <c r="AZ382" s="57" t="str">
        <f t="shared" si="232"/>
        <v/>
      </c>
    </row>
    <row r="383" spans="2:52" x14ac:dyDescent="0.15">
      <c r="B383" s="50">
        <f t="shared" si="213"/>
        <v>13</v>
      </c>
      <c r="C383" s="50">
        <f t="shared" si="214"/>
        <v>6</v>
      </c>
      <c r="D383" s="50" t="str">
        <f t="shared" si="215"/>
        <v>2003_13_6</v>
      </c>
      <c r="E383" s="50" t="str">
        <f t="shared" si="217"/>
        <v>2_6_13</v>
      </c>
      <c r="F383" s="50">
        <f t="shared" si="218"/>
        <v>2</v>
      </c>
      <c r="G383" s="50">
        <f t="shared" si="219"/>
        <v>78</v>
      </c>
      <c r="H383" s="50">
        <f t="shared" si="220"/>
        <v>2078</v>
      </c>
      <c r="I383" s="57">
        <v>2003</v>
      </c>
      <c r="J383" s="57" t="s">
        <v>113</v>
      </c>
      <c r="K383" s="57" t="s">
        <v>118</v>
      </c>
      <c r="L383" s="57" t="str">
        <f t="shared" si="221"/>
        <v>2003_農業</v>
      </c>
      <c r="M383" s="57" t="str">
        <f t="shared" si="222"/>
        <v>2003_農業_作物</v>
      </c>
      <c r="N383" s="57">
        <f t="shared" si="216"/>
        <v>2078</v>
      </c>
      <c r="P383" s="57">
        <f t="shared" si="223"/>
        <v>382</v>
      </c>
      <c r="X383" s="59">
        <v>80</v>
      </c>
      <c r="Y383" s="56" t="str">
        <f t="shared" si="230"/>
        <v/>
      </c>
      <c r="Z383" s="57" t="str">
        <f t="shared" si="231"/>
        <v/>
      </c>
      <c r="AA383" s="57" t="str">
        <f t="shared" si="233"/>
        <v/>
      </c>
      <c r="AB383" s="57" t="str">
        <f t="shared" si="233"/>
        <v/>
      </c>
      <c r="AC383" s="57" t="str">
        <f t="shared" si="233"/>
        <v/>
      </c>
      <c r="AD383" s="57" t="str">
        <f t="shared" si="233"/>
        <v/>
      </c>
      <c r="AE383" s="57" t="str">
        <f t="shared" si="233"/>
        <v/>
      </c>
      <c r="AF383" s="57" t="str">
        <f t="shared" si="233"/>
        <v/>
      </c>
      <c r="AG383" s="57" t="str">
        <f t="shared" si="233"/>
        <v/>
      </c>
      <c r="AH383" s="57" t="str">
        <f t="shared" si="233"/>
        <v/>
      </c>
      <c r="AI383" s="57" t="str">
        <f t="shared" si="233"/>
        <v/>
      </c>
      <c r="AJ383" s="57" t="str">
        <f t="shared" si="233"/>
        <v/>
      </c>
      <c r="AK383" s="57" t="str">
        <f t="shared" si="233"/>
        <v/>
      </c>
      <c r="AL383" s="57" t="str">
        <f t="shared" si="233"/>
        <v/>
      </c>
      <c r="AM383" s="57" t="str">
        <f t="shared" si="233"/>
        <v/>
      </c>
      <c r="AN383" s="57" t="str">
        <f t="shared" si="233"/>
        <v/>
      </c>
      <c r="AO383" s="57" t="str">
        <f t="shared" si="233"/>
        <v/>
      </c>
      <c r="AP383" s="57" t="str">
        <f t="shared" si="233"/>
        <v/>
      </c>
      <c r="AQ383" s="57" t="str">
        <f t="shared" si="232"/>
        <v/>
      </c>
      <c r="AR383" s="57" t="str">
        <f t="shared" si="232"/>
        <v/>
      </c>
      <c r="AS383" s="57" t="str">
        <f t="shared" si="232"/>
        <v/>
      </c>
      <c r="AT383" s="57" t="str">
        <f t="shared" si="232"/>
        <v/>
      </c>
      <c r="AU383" s="57" t="str">
        <f t="shared" si="232"/>
        <v/>
      </c>
      <c r="AV383" s="57" t="str">
        <f t="shared" si="232"/>
        <v/>
      </c>
      <c r="AW383" s="57" t="str">
        <f t="shared" si="232"/>
        <v/>
      </c>
      <c r="AX383" s="57" t="str">
        <f t="shared" si="232"/>
        <v/>
      </c>
      <c r="AY383" s="57" t="str">
        <f t="shared" si="232"/>
        <v/>
      </c>
      <c r="AZ383" s="57" t="str">
        <f t="shared" si="232"/>
        <v/>
      </c>
    </row>
    <row r="384" spans="2:52" x14ac:dyDescent="0.15">
      <c r="B384" s="50">
        <f t="shared" si="213"/>
        <v>13</v>
      </c>
      <c r="C384" s="50">
        <f t="shared" si="214"/>
        <v>7</v>
      </c>
      <c r="D384" s="50" t="str">
        <f t="shared" si="215"/>
        <v>2003_13_7</v>
      </c>
      <c r="E384" s="50" t="str">
        <f t="shared" si="217"/>
        <v>2_7_13</v>
      </c>
      <c r="F384" s="50">
        <f t="shared" si="218"/>
        <v>2</v>
      </c>
      <c r="G384" s="50">
        <f t="shared" si="219"/>
        <v>79</v>
      </c>
      <c r="H384" s="50">
        <f t="shared" si="220"/>
        <v>2079</v>
      </c>
      <c r="I384" s="57">
        <v>2003</v>
      </c>
      <c r="J384" s="57" t="s">
        <v>113</v>
      </c>
      <c r="K384" s="57" t="s">
        <v>119</v>
      </c>
      <c r="L384" s="57" t="str">
        <f t="shared" si="221"/>
        <v>2003_農業</v>
      </c>
      <c r="M384" s="57" t="str">
        <f t="shared" si="222"/>
        <v>2003_農業_野菜</v>
      </c>
      <c r="N384" s="57">
        <f t="shared" si="216"/>
        <v>2079</v>
      </c>
      <c r="P384" s="57">
        <f t="shared" si="223"/>
        <v>383</v>
      </c>
      <c r="X384" s="59">
        <v>81</v>
      </c>
      <c r="Y384" s="56" t="str">
        <f t="shared" si="230"/>
        <v/>
      </c>
      <c r="Z384" s="57" t="str">
        <f t="shared" si="231"/>
        <v/>
      </c>
      <c r="AA384" s="57" t="str">
        <f t="shared" si="233"/>
        <v/>
      </c>
      <c r="AB384" s="57" t="str">
        <f t="shared" si="233"/>
        <v/>
      </c>
      <c r="AC384" s="57" t="str">
        <f t="shared" si="233"/>
        <v/>
      </c>
      <c r="AD384" s="57" t="str">
        <f t="shared" si="233"/>
        <v/>
      </c>
      <c r="AE384" s="57" t="str">
        <f t="shared" si="233"/>
        <v/>
      </c>
      <c r="AF384" s="57" t="str">
        <f t="shared" si="233"/>
        <v/>
      </c>
      <c r="AG384" s="57" t="str">
        <f t="shared" si="233"/>
        <v/>
      </c>
      <c r="AH384" s="57" t="str">
        <f t="shared" si="233"/>
        <v/>
      </c>
      <c r="AI384" s="57" t="str">
        <f t="shared" si="233"/>
        <v/>
      </c>
      <c r="AJ384" s="57" t="str">
        <f t="shared" si="233"/>
        <v/>
      </c>
      <c r="AK384" s="57" t="str">
        <f t="shared" si="233"/>
        <v/>
      </c>
      <c r="AL384" s="57" t="str">
        <f t="shared" si="233"/>
        <v/>
      </c>
      <c r="AM384" s="57" t="str">
        <f t="shared" si="233"/>
        <v/>
      </c>
      <c r="AN384" s="57" t="str">
        <f t="shared" si="233"/>
        <v/>
      </c>
      <c r="AO384" s="57" t="str">
        <f t="shared" si="233"/>
        <v/>
      </c>
      <c r="AP384" s="57" t="str">
        <f t="shared" si="233"/>
        <v/>
      </c>
      <c r="AQ384" s="57" t="str">
        <f t="shared" si="232"/>
        <v/>
      </c>
      <c r="AR384" s="57" t="str">
        <f t="shared" si="232"/>
        <v/>
      </c>
      <c r="AS384" s="57" t="str">
        <f t="shared" si="232"/>
        <v/>
      </c>
      <c r="AT384" s="57" t="str">
        <f t="shared" si="232"/>
        <v/>
      </c>
      <c r="AU384" s="57" t="str">
        <f t="shared" si="232"/>
        <v/>
      </c>
      <c r="AV384" s="57" t="str">
        <f t="shared" si="232"/>
        <v/>
      </c>
      <c r="AW384" s="57" t="str">
        <f t="shared" si="232"/>
        <v/>
      </c>
      <c r="AX384" s="57" t="str">
        <f t="shared" si="232"/>
        <v/>
      </c>
      <c r="AY384" s="57" t="str">
        <f t="shared" si="232"/>
        <v/>
      </c>
      <c r="AZ384" s="57" t="str">
        <f t="shared" si="232"/>
        <v/>
      </c>
    </row>
    <row r="385" spans="2:52" x14ac:dyDescent="0.15">
      <c r="B385" s="50">
        <f t="shared" si="213"/>
        <v>13</v>
      </c>
      <c r="C385" s="50">
        <f t="shared" si="214"/>
        <v>8</v>
      </c>
      <c r="D385" s="50" t="str">
        <f t="shared" si="215"/>
        <v>2003_13_8</v>
      </c>
      <c r="E385" s="50" t="str">
        <f t="shared" si="217"/>
        <v>2_8_13</v>
      </c>
      <c r="F385" s="50">
        <f t="shared" si="218"/>
        <v>2</v>
      </c>
      <c r="G385" s="50">
        <f t="shared" si="219"/>
        <v>80</v>
      </c>
      <c r="H385" s="50">
        <f t="shared" si="220"/>
        <v>2080</v>
      </c>
      <c r="I385" s="57">
        <v>2003</v>
      </c>
      <c r="J385" s="57" t="s">
        <v>113</v>
      </c>
      <c r="K385" s="57" t="s">
        <v>120</v>
      </c>
      <c r="L385" s="57" t="str">
        <f t="shared" si="221"/>
        <v>2003_農業</v>
      </c>
      <c r="M385" s="57" t="str">
        <f t="shared" si="222"/>
        <v>2003_農業_果樹</v>
      </c>
      <c r="N385" s="57">
        <f t="shared" si="216"/>
        <v>2080</v>
      </c>
      <c r="P385" s="57">
        <f t="shared" si="223"/>
        <v>384</v>
      </c>
      <c r="X385" s="59">
        <v>82</v>
      </c>
      <c r="Y385" s="56" t="str">
        <f t="shared" si="230"/>
        <v/>
      </c>
      <c r="Z385" s="57" t="str">
        <f t="shared" si="231"/>
        <v/>
      </c>
      <c r="AA385" s="57" t="str">
        <f t="shared" si="233"/>
        <v/>
      </c>
      <c r="AB385" s="57" t="str">
        <f t="shared" si="233"/>
        <v/>
      </c>
      <c r="AC385" s="57" t="str">
        <f t="shared" si="233"/>
        <v/>
      </c>
      <c r="AD385" s="57" t="str">
        <f t="shared" si="233"/>
        <v/>
      </c>
      <c r="AE385" s="57" t="str">
        <f t="shared" si="233"/>
        <v/>
      </c>
      <c r="AF385" s="57" t="str">
        <f t="shared" si="233"/>
        <v/>
      </c>
      <c r="AG385" s="57" t="str">
        <f t="shared" si="233"/>
        <v/>
      </c>
      <c r="AH385" s="57" t="str">
        <f t="shared" si="233"/>
        <v/>
      </c>
      <c r="AI385" s="57" t="str">
        <f t="shared" si="233"/>
        <v/>
      </c>
      <c r="AJ385" s="57" t="str">
        <f t="shared" si="233"/>
        <v/>
      </c>
      <c r="AK385" s="57" t="str">
        <f t="shared" si="233"/>
        <v/>
      </c>
      <c r="AL385" s="57" t="str">
        <f t="shared" si="233"/>
        <v/>
      </c>
      <c r="AM385" s="57" t="str">
        <f t="shared" si="233"/>
        <v/>
      </c>
      <c r="AN385" s="57" t="str">
        <f t="shared" si="233"/>
        <v/>
      </c>
      <c r="AO385" s="57" t="str">
        <f t="shared" si="233"/>
        <v/>
      </c>
      <c r="AP385" s="57" t="str">
        <f t="shared" si="233"/>
        <v/>
      </c>
      <c r="AQ385" s="57" t="str">
        <f t="shared" si="232"/>
        <v/>
      </c>
      <c r="AR385" s="57" t="str">
        <f t="shared" si="232"/>
        <v/>
      </c>
      <c r="AS385" s="57" t="str">
        <f t="shared" si="232"/>
        <v/>
      </c>
      <c r="AT385" s="57" t="str">
        <f t="shared" si="232"/>
        <v/>
      </c>
      <c r="AU385" s="57" t="str">
        <f t="shared" si="232"/>
        <v/>
      </c>
      <c r="AV385" s="57" t="str">
        <f t="shared" si="232"/>
        <v/>
      </c>
      <c r="AW385" s="57" t="str">
        <f t="shared" si="232"/>
        <v/>
      </c>
      <c r="AX385" s="57" t="str">
        <f t="shared" si="232"/>
        <v/>
      </c>
      <c r="AY385" s="57" t="str">
        <f t="shared" si="232"/>
        <v/>
      </c>
      <c r="AZ385" s="57" t="str">
        <f t="shared" si="232"/>
        <v/>
      </c>
    </row>
    <row r="386" spans="2:52" x14ac:dyDescent="0.15">
      <c r="B386" s="50">
        <f t="shared" ref="B386:B449" si="234">IF($I386="","",IF($I385&lt;&gt;$I386,1,IF($J385&lt;&gt;$J386,B385+1,B385)))</f>
        <v>13</v>
      </c>
      <c r="C386" s="50">
        <f t="shared" ref="C386:C449" si="235">IF($I386="","",IF($J385&lt;&gt;$J386,1,C385+1))</f>
        <v>9</v>
      </c>
      <c r="D386" s="50" t="str">
        <f t="shared" ref="D386:D449" si="236">IF($I386="","",$I386&amp;"_"&amp;$B386&amp;"_"&amp;$C386)</f>
        <v>2003_13_9</v>
      </c>
      <c r="E386" s="50" t="str">
        <f t="shared" si="217"/>
        <v>2_9_13</v>
      </c>
      <c r="F386" s="50">
        <f t="shared" si="218"/>
        <v>2</v>
      </c>
      <c r="G386" s="50">
        <f t="shared" si="219"/>
        <v>81</v>
      </c>
      <c r="H386" s="50">
        <f t="shared" si="220"/>
        <v>2081</v>
      </c>
      <c r="I386" s="57">
        <v>2003</v>
      </c>
      <c r="J386" s="57" t="s">
        <v>113</v>
      </c>
      <c r="K386" s="57" t="s">
        <v>121</v>
      </c>
      <c r="L386" s="57" t="str">
        <f t="shared" si="221"/>
        <v>2003_農業</v>
      </c>
      <c r="M386" s="57" t="str">
        <f t="shared" si="222"/>
        <v>2003_農業_草花</v>
      </c>
      <c r="N386" s="57">
        <f t="shared" ref="N386:N449" si="237">H386</f>
        <v>2081</v>
      </c>
      <c r="P386" s="57">
        <f t="shared" si="223"/>
        <v>385</v>
      </c>
      <c r="X386" s="59">
        <v>83</v>
      </c>
      <c r="Y386" s="56" t="str">
        <f t="shared" si="230"/>
        <v/>
      </c>
      <c r="Z386" s="57" t="str">
        <f t="shared" si="231"/>
        <v/>
      </c>
      <c r="AA386" s="57" t="str">
        <f t="shared" si="233"/>
        <v/>
      </c>
      <c r="AB386" s="57" t="str">
        <f t="shared" si="233"/>
        <v/>
      </c>
      <c r="AC386" s="57" t="str">
        <f t="shared" si="233"/>
        <v/>
      </c>
      <c r="AD386" s="57" t="str">
        <f t="shared" si="233"/>
        <v/>
      </c>
      <c r="AE386" s="57" t="str">
        <f t="shared" si="233"/>
        <v/>
      </c>
      <c r="AF386" s="57" t="str">
        <f t="shared" si="233"/>
        <v/>
      </c>
      <c r="AG386" s="57" t="str">
        <f t="shared" si="233"/>
        <v/>
      </c>
      <c r="AH386" s="57" t="str">
        <f t="shared" si="233"/>
        <v/>
      </c>
      <c r="AI386" s="57" t="str">
        <f t="shared" si="233"/>
        <v/>
      </c>
      <c r="AJ386" s="57" t="str">
        <f t="shared" si="233"/>
        <v/>
      </c>
      <c r="AK386" s="57" t="str">
        <f t="shared" si="233"/>
        <v/>
      </c>
      <c r="AL386" s="57" t="str">
        <f t="shared" si="233"/>
        <v/>
      </c>
      <c r="AM386" s="57" t="str">
        <f t="shared" si="233"/>
        <v/>
      </c>
      <c r="AN386" s="57" t="str">
        <f t="shared" si="233"/>
        <v/>
      </c>
      <c r="AO386" s="57" t="str">
        <f t="shared" si="233"/>
        <v/>
      </c>
      <c r="AP386" s="57" t="str">
        <f t="shared" si="233"/>
        <v/>
      </c>
      <c r="AQ386" s="57" t="str">
        <f t="shared" si="232"/>
        <v/>
      </c>
      <c r="AR386" s="57" t="str">
        <f t="shared" si="232"/>
        <v/>
      </c>
      <c r="AS386" s="57" t="str">
        <f t="shared" si="232"/>
        <v/>
      </c>
      <c r="AT386" s="57" t="str">
        <f t="shared" si="232"/>
        <v/>
      </c>
      <c r="AU386" s="57" t="str">
        <f t="shared" si="232"/>
        <v/>
      </c>
      <c r="AV386" s="57" t="str">
        <f t="shared" si="232"/>
        <v/>
      </c>
      <c r="AW386" s="57" t="str">
        <f t="shared" si="232"/>
        <v/>
      </c>
      <c r="AX386" s="57" t="str">
        <f t="shared" si="232"/>
        <v/>
      </c>
      <c r="AY386" s="57" t="str">
        <f t="shared" si="232"/>
        <v/>
      </c>
      <c r="AZ386" s="57" t="str">
        <f t="shared" si="232"/>
        <v/>
      </c>
    </row>
    <row r="387" spans="2:52" x14ac:dyDescent="0.15">
      <c r="B387" s="50">
        <f t="shared" si="234"/>
        <v>13</v>
      </c>
      <c r="C387" s="50">
        <f t="shared" si="235"/>
        <v>10</v>
      </c>
      <c r="D387" s="50" t="str">
        <f t="shared" si="236"/>
        <v>2003_13_10</v>
      </c>
      <c r="E387" s="50" t="str">
        <f t="shared" ref="E387:E450" si="238">IF($I387="","",$F387&amp;"_"&amp;$C387&amp;"_"&amp;$B387)</f>
        <v>2_10_13</v>
      </c>
      <c r="F387" s="50">
        <f t="shared" ref="F387:F450" si="239">IF($I387="","",IF($I386&lt;&gt;$I387,F386+1,F386))</f>
        <v>2</v>
      </c>
      <c r="G387" s="50">
        <f t="shared" ref="G387:G450" si="240">IF($I387="","",IF($I386&lt;&gt;$I387,1,G386+1))</f>
        <v>82</v>
      </c>
      <c r="H387" s="50">
        <f t="shared" ref="H387:H450" si="241">IF($I387="","",1000*F387+G387)</f>
        <v>2082</v>
      </c>
      <c r="I387" s="57">
        <v>2003</v>
      </c>
      <c r="J387" s="57" t="s">
        <v>113</v>
      </c>
      <c r="K387" s="57" t="s">
        <v>122</v>
      </c>
      <c r="L387" s="57" t="str">
        <f t="shared" ref="L387:L450" si="242">$I387&amp;"_"&amp;$J387</f>
        <v>2003_農業</v>
      </c>
      <c r="M387" s="57" t="str">
        <f t="shared" ref="M387:M450" si="243">$I387&amp;"_"&amp;$J387&amp;"_"&amp;$K387</f>
        <v>2003_農業_畜産</v>
      </c>
      <c r="N387" s="57">
        <f t="shared" si="237"/>
        <v>2082</v>
      </c>
      <c r="P387" s="57">
        <f t="shared" ref="P387:P450" si="244">IF(COUNTIF(K387,"*"&amp;$X$1&amp;"*"),P386+1,P386)</f>
        <v>386</v>
      </c>
      <c r="X387" s="59">
        <v>84</v>
      </c>
      <c r="Y387" s="56" t="str">
        <f t="shared" si="230"/>
        <v/>
      </c>
      <c r="Z387" s="57" t="str">
        <f t="shared" si="231"/>
        <v/>
      </c>
      <c r="AA387" s="57" t="str">
        <f t="shared" si="233"/>
        <v/>
      </c>
      <c r="AB387" s="57" t="str">
        <f t="shared" si="233"/>
        <v/>
      </c>
      <c r="AC387" s="57" t="str">
        <f t="shared" si="233"/>
        <v/>
      </c>
      <c r="AD387" s="57" t="str">
        <f t="shared" si="233"/>
        <v/>
      </c>
      <c r="AE387" s="57" t="str">
        <f t="shared" si="233"/>
        <v/>
      </c>
      <c r="AF387" s="57" t="str">
        <f t="shared" si="233"/>
        <v/>
      </c>
      <c r="AG387" s="57" t="str">
        <f t="shared" si="233"/>
        <v/>
      </c>
      <c r="AH387" s="57" t="str">
        <f t="shared" si="233"/>
        <v/>
      </c>
      <c r="AI387" s="57" t="str">
        <f t="shared" si="233"/>
        <v/>
      </c>
      <c r="AJ387" s="57" t="str">
        <f t="shared" si="233"/>
        <v/>
      </c>
      <c r="AK387" s="57" t="str">
        <f t="shared" si="233"/>
        <v/>
      </c>
      <c r="AL387" s="57" t="str">
        <f t="shared" si="233"/>
        <v/>
      </c>
      <c r="AM387" s="57" t="str">
        <f t="shared" si="233"/>
        <v/>
      </c>
      <c r="AN387" s="57" t="str">
        <f t="shared" si="233"/>
        <v/>
      </c>
      <c r="AO387" s="57" t="str">
        <f t="shared" si="233"/>
        <v/>
      </c>
      <c r="AP387" s="57" t="str">
        <f t="shared" si="233"/>
        <v/>
      </c>
      <c r="AQ387" s="57" t="str">
        <f t="shared" si="232"/>
        <v/>
      </c>
      <c r="AR387" s="57" t="str">
        <f t="shared" si="232"/>
        <v/>
      </c>
      <c r="AS387" s="57" t="str">
        <f t="shared" si="232"/>
        <v/>
      </c>
      <c r="AT387" s="57" t="str">
        <f t="shared" si="232"/>
        <v/>
      </c>
      <c r="AU387" s="57" t="str">
        <f t="shared" si="232"/>
        <v/>
      </c>
      <c r="AV387" s="57" t="str">
        <f t="shared" si="232"/>
        <v/>
      </c>
      <c r="AW387" s="57" t="str">
        <f t="shared" si="232"/>
        <v/>
      </c>
      <c r="AX387" s="57" t="str">
        <f t="shared" si="232"/>
        <v/>
      </c>
      <c r="AY387" s="57" t="str">
        <f t="shared" si="232"/>
        <v/>
      </c>
      <c r="AZ387" s="57" t="str">
        <f t="shared" si="232"/>
        <v/>
      </c>
    </row>
    <row r="388" spans="2:52" x14ac:dyDescent="0.15">
      <c r="B388" s="50">
        <f t="shared" si="234"/>
        <v>13</v>
      </c>
      <c r="C388" s="50">
        <f t="shared" si="235"/>
        <v>11</v>
      </c>
      <c r="D388" s="50" t="str">
        <f t="shared" si="236"/>
        <v>2003_13_11</v>
      </c>
      <c r="E388" s="50" t="str">
        <f t="shared" si="238"/>
        <v>2_11_13</v>
      </c>
      <c r="F388" s="50">
        <f t="shared" si="239"/>
        <v>2</v>
      </c>
      <c r="G388" s="50">
        <f t="shared" si="240"/>
        <v>83</v>
      </c>
      <c r="H388" s="50">
        <f t="shared" si="241"/>
        <v>2083</v>
      </c>
      <c r="I388" s="57">
        <v>2003</v>
      </c>
      <c r="J388" s="57" t="s">
        <v>113</v>
      </c>
      <c r="K388" s="57" t="s">
        <v>125</v>
      </c>
      <c r="L388" s="57" t="str">
        <f t="shared" si="242"/>
        <v>2003_農業</v>
      </c>
      <c r="M388" s="57" t="str">
        <f t="shared" si="243"/>
        <v>2003_農業_農業経営</v>
      </c>
      <c r="N388" s="57">
        <f t="shared" si="237"/>
        <v>2083</v>
      </c>
      <c r="P388" s="57">
        <f t="shared" si="244"/>
        <v>387</v>
      </c>
      <c r="X388" s="59">
        <v>85</v>
      </c>
      <c r="Y388" s="56" t="str">
        <f t="shared" si="230"/>
        <v/>
      </c>
      <c r="Z388" s="57" t="str">
        <f t="shared" si="231"/>
        <v/>
      </c>
      <c r="AA388" s="57" t="str">
        <f t="shared" si="233"/>
        <v/>
      </c>
      <c r="AB388" s="57" t="str">
        <f t="shared" si="233"/>
        <v/>
      </c>
      <c r="AC388" s="57" t="str">
        <f t="shared" si="233"/>
        <v/>
      </c>
      <c r="AD388" s="57" t="str">
        <f t="shared" si="233"/>
        <v/>
      </c>
      <c r="AE388" s="57" t="str">
        <f t="shared" si="233"/>
        <v/>
      </c>
      <c r="AF388" s="57" t="str">
        <f t="shared" si="233"/>
        <v/>
      </c>
      <c r="AG388" s="57" t="str">
        <f t="shared" si="233"/>
        <v/>
      </c>
      <c r="AH388" s="57" t="str">
        <f t="shared" si="233"/>
        <v/>
      </c>
      <c r="AI388" s="57" t="str">
        <f t="shared" si="233"/>
        <v/>
      </c>
      <c r="AJ388" s="57" t="str">
        <f t="shared" si="233"/>
        <v/>
      </c>
      <c r="AK388" s="57" t="str">
        <f t="shared" si="233"/>
        <v/>
      </c>
      <c r="AL388" s="57" t="str">
        <f t="shared" si="233"/>
        <v/>
      </c>
      <c r="AM388" s="57" t="str">
        <f t="shared" si="233"/>
        <v/>
      </c>
      <c r="AN388" s="57" t="str">
        <f t="shared" si="233"/>
        <v/>
      </c>
      <c r="AO388" s="57" t="str">
        <f t="shared" si="233"/>
        <v/>
      </c>
      <c r="AP388" s="57" t="str">
        <f t="shared" si="233"/>
        <v/>
      </c>
      <c r="AQ388" s="57" t="str">
        <f t="shared" si="232"/>
        <v/>
      </c>
      <c r="AR388" s="57" t="str">
        <f t="shared" si="232"/>
        <v/>
      </c>
      <c r="AS388" s="57" t="str">
        <f t="shared" si="232"/>
        <v/>
      </c>
      <c r="AT388" s="57" t="str">
        <f t="shared" si="232"/>
        <v/>
      </c>
      <c r="AU388" s="57" t="str">
        <f t="shared" si="232"/>
        <v/>
      </c>
      <c r="AV388" s="57" t="str">
        <f t="shared" si="232"/>
        <v/>
      </c>
      <c r="AW388" s="57" t="str">
        <f t="shared" si="232"/>
        <v/>
      </c>
      <c r="AX388" s="57" t="str">
        <f t="shared" si="232"/>
        <v/>
      </c>
      <c r="AY388" s="57" t="str">
        <f t="shared" si="232"/>
        <v/>
      </c>
      <c r="AZ388" s="57" t="str">
        <f t="shared" si="232"/>
        <v/>
      </c>
    </row>
    <row r="389" spans="2:52" x14ac:dyDescent="0.15">
      <c r="B389" s="50">
        <f t="shared" si="234"/>
        <v>13</v>
      </c>
      <c r="C389" s="50">
        <f t="shared" si="235"/>
        <v>12</v>
      </c>
      <c r="D389" s="50" t="str">
        <f t="shared" si="236"/>
        <v>2003_13_12</v>
      </c>
      <c r="E389" s="50" t="str">
        <f t="shared" si="238"/>
        <v>2_12_13</v>
      </c>
      <c r="F389" s="50">
        <f t="shared" si="239"/>
        <v>2</v>
      </c>
      <c r="G389" s="50">
        <f t="shared" si="240"/>
        <v>84</v>
      </c>
      <c r="H389" s="50">
        <f t="shared" si="241"/>
        <v>2084</v>
      </c>
      <c r="I389" s="57">
        <v>2003</v>
      </c>
      <c r="J389" s="57" t="s">
        <v>113</v>
      </c>
      <c r="K389" s="57" t="s">
        <v>126</v>
      </c>
      <c r="L389" s="57" t="str">
        <f t="shared" si="242"/>
        <v>2003_農業</v>
      </c>
      <c r="M389" s="57" t="str">
        <f t="shared" si="243"/>
        <v>2003_農業_農業機械</v>
      </c>
      <c r="N389" s="57">
        <f t="shared" si="237"/>
        <v>2084</v>
      </c>
      <c r="P389" s="57">
        <f t="shared" si="244"/>
        <v>388</v>
      </c>
      <c r="X389" s="59">
        <v>86</v>
      </c>
      <c r="Y389" s="56" t="str">
        <f t="shared" si="230"/>
        <v/>
      </c>
      <c r="Z389" s="57" t="str">
        <f t="shared" si="231"/>
        <v/>
      </c>
      <c r="AA389" s="57" t="str">
        <f t="shared" si="233"/>
        <v/>
      </c>
      <c r="AB389" s="57" t="str">
        <f t="shared" si="233"/>
        <v/>
      </c>
      <c r="AC389" s="57" t="str">
        <f t="shared" si="233"/>
        <v/>
      </c>
      <c r="AD389" s="57" t="str">
        <f t="shared" si="233"/>
        <v/>
      </c>
      <c r="AE389" s="57" t="str">
        <f t="shared" si="233"/>
        <v/>
      </c>
      <c r="AF389" s="57" t="str">
        <f t="shared" si="233"/>
        <v/>
      </c>
      <c r="AG389" s="57" t="str">
        <f t="shared" si="233"/>
        <v/>
      </c>
      <c r="AH389" s="57" t="str">
        <f t="shared" si="233"/>
        <v/>
      </c>
      <c r="AI389" s="57" t="str">
        <f t="shared" si="233"/>
        <v/>
      </c>
      <c r="AJ389" s="57" t="str">
        <f t="shared" si="233"/>
        <v/>
      </c>
      <c r="AK389" s="57" t="str">
        <f t="shared" si="233"/>
        <v/>
      </c>
      <c r="AL389" s="57" t="str">
        <f t="shared" si="233"/>
        <v/>
      </c>
      <c r="AM389" s="57" t="str">
        <f t="shared" si="233"/>
        <v/>
      </c>
      <c r="AN389" s="57" t="str">
        <f t="shared" si="233"/>
        <v/>
      </c>
      <c r="AO389" s="57" t="str">
        <f t="shared" si="233"/>
        <v/>
      </c>
      <c r="AP389" s="57" t="str">
        <f t="shared" si="233"/>
        <v/>
      </c>
      <c r="AQ389" s="57" t="str">
        <f t="shared" si="232"/>
        <v/>
      </c>
      <c r="AR389" s="57" t="str">
        <f t="shared" si="232"/>
        <v/>
      </c>
      <c r="AS389" s="57" t="str">
        <f t="shared" si="232"/>
        <v/>
      </c>
      <c r="AT389" s="57" t="str">
        <f t="shared" si="232"/>
        <v/>
      </c>
      <c r="AU389" s="57" t="str">
        <f t="shared" si="232"/>
        <v/>
      </c>
      <c r="AV389" s="57" t="str">
        <f t="shared" si="232"/>
        <v/>
      </c>
      <c r="AW389" s="57" t="str">
        <f t="shared" si="232"/>
        <v/>
      </c>
      <c r="AX389" s="57" t="str">
        <f t="shared" si="232"/>
        <v/>
      </c>
      <c r="AY389" s="57" t="str">
        <f t="shared" si="232"/>
        <v/>
      </c>
      <c r="AZ389" s="57" t="str">
        <f t="shared" si="232"/>
        <v/>
      </c>
    </row>
    <row r="390" spans="2:52" x14ac:dyDescent="0.15">
      <c r="B390" s="50">
        <f t="shared" si="234"/>
        <v>13</v>
      </c>
      <c r="C390" s="50">
        <f t="shared" si="235"/>
        <v>13</v>
      </c>
      <c r="D390" s="50" t="str">
        <f t="shared" si="236"/>
        <v>2003_13_13</v>
      </c>
      <c r="E390" s="50" t="str">
        <f t="shared" si="238"/>
        <v>2_13_13</v>
      </c>
      <c r="F390" s="50">
        <f t="shared" si="239"/>
        <v>2</v>
      </c>
      <c r="G390" s="50">
        <f t="shared" si="240"/>
        <v>85</v>
      </c>
      <c r="H390" s="50">
        <f t="shared" si="241"/>
        <v>2085</v>
      </c>
      <c r="I390" s="57">
        <v>2003</v>
      </c>
      <c r="J390" s="57" t="s">
        <v>113</v>
      </c>
      <c r="K390" s="57" t="s">
        <v>128</v>
      </c>
      <c r="L390" s="57" t="str">
        <f t="shared" si="242"/>
        <v>2003_農業</v>
      </c>
      <c r="M390" s="57" t="str">
        <f t="shared" si="243"/>
        <v>2003_農業_食品製造</v>
      </c>
      <c r="N390" s="57">
        <f t="shared" si="237"/>
        <v>2085</v>
      </c>
      <c r="P390" s="57">
        <f t="shared" si="244"/>
        <v>389</v>
      </c>
      <c r="X390" s="59">
        <v>87</v>
      </c>
      <c r="Y390" s="56" t="str">
        <f t="shared" si="230"/>
        <v/>
      </c>
      <c r="Z390" s="57" t="str">
        <f t="shared" si="231"/>
        <v/>
      </c>
      <c r="AA390" s="57" t="str">
        <f t="shared" si="233"/>
        <v/>
      </c>
      <c r="AB390" s="57" t="str">
        <f t="shared" si="233"/>
        <v/>
      </c>
      <c r="AC390" s="57" t="str">
        <f t="shared" si="233"/>
        <v/>
      </c>
      <c r="AD390" s="57" t="str">
        <f t="shared" si="233"/>
        <v/>
      </c>
      <c r="AE390" s="57" t="str">
        <f t="shared" si="233"/>
        <v/>
      </c>
      <c r="AF390" s="57" t="str">
        <f t="shared" si="233"/>
        <v/>
      </c>
      <c r="AG390" s="57" t="str">
        <f t="shared" si="233"/>
        <v/>
      </c>
      <c r="AH390" s="57" t="str">
        <f t="shared" si="233"/>
        <v/>
      </c>
      <c r="AI390" s="57" t="str">
        <f t="shared" si="233"/>
        <v/>
      </c>
      <c r="AJ390" s="57" t="str">
        <f t="shared" si="233"/>
        <v/>
      </c>
      <c r="AK390" s="57" t="str">
        <f t="shared" si="233"/>
        <v/>
      </c>
      <c r="AL390" s="57" t="str">
        <f t="shared" si="233"/>
        <v/>
      </c>
      <c r="AM390" s="57" t="str">
        <f t="shared" si="233"/>
        <v/>
      </c>
      <c r="AN390" s="57" t="str">
        <f t="shared" si="233"/>
        <v/>
      </c>
      <c r="AO390" s="57" t="str">
        <f t="shared" si="233"/>
        <v/>
      </c>
      <c r="AP390" s="57" t="str">
        <f t="shared" si="233"/>
        <v/>
      </c>
      <c r="AQ390" s="57" t="str">
        <f t="shared" si="232"/>
        <v/>
      </c>
      <c r="AR390" s="57" t="str">
        <f t="shared" si="232"/>
        <v/>
      </c>
      <c r="AS390" s="57" t="str">
        <f t="shared" si="232"/>
        <v/>
      </c>
      <c r="AT390" s="57" t="str">
        <f t="shared" si="232"/>
        <v/>
      </c>
      <c r="AU390" s="57" t="str">
        <f t="shared" si="232"/>
        <v/>
      </c>
      <c r="AV390" s="57" t="str">
        <f t="shared" si="232"/>
        <v/>
      </c>
      <c r="AW390" s="57" t="str">
        <f t="shared" si="232"/>
        <v/>
      </c>
      <c r="AX390" s="57" t="str">
        <f t="shared" si="232"/>
        <v/>
      </c>
      <c r="AY390" s="57" t="str">
        <f t="shared" si="232"/>
        <v/>
      </c>
      <c r="AZ390" s="57" t="str">
        <f t="shared" si="232"/>
        <v/>
      </c>
    </row>
    <row r="391" spans="2:52" x14ac:dyDescent="0.15">
      <c r="B391" s="50">
        <f t="shared" si="234"/>
        <v>13</v>
      </c>
      <c r="C391" s="50">
        <f t="shared" si="235"/>
        <v>14</v>
      </c>
      <c r="D391" s="50" t="str">
        <f t="shared" si="236"/>
        <v>2003_13_14</v>
      </c>
      <c r="E391" s="50" t="str">
        <f t="shared" si="238"/>
        <v>2_14_13</v>
      </c>
      <c r="F391" s="50">
        <f t="shared" si="239"/>
        <v>2</v>
      </c>
      <c r="G391" s="50">
        <f t="shared" si="240"/>
        <v>86</v>
      </c>
      <c r="H391" s="50">
        <f t="shared" si="241"/>
        <v>2086</v>
      </c>
      <c r="I391" s="57">
        <v>2003</v>
      </c>
      <c r="J391" s="57" t="s">
        <v>113</v>
      </c>
      <c r="K391" s="57" t="s">
        <v>129</v>
      </c>
      <c r="L391" s="57" t="str">
        <f t="shared" si="242"/>
        <v>2003_農業</v>
      </c>
      <c r="M391" s="57" t="str">
        <f t="shared" si="243"/>
        <v>2003_農業_食品化学</v>
      </c>
      <c r="N391" s="57">
        <f t="shared" si="237"/>
        <v>2086</v>
      </c>
      <c r="P391" s="57">
        <f t="shared" si="244"/>
        <v>390</v>
      </c>
      <c r="X391" s="59">
        <v>88</v>
      </c>
      <c r="Y391" s="56" t="str">
        <f t="shared" si="230"/>
        <v/>
      </c>
      <c r="Z391" s="57" t="str">
        <f t="shared" si="231"/>
        <v/>
      </c>
      <c r="AA391" s="57" t="str">
        <f t="shared" si="233"/>
        <v/>
      </c>
      <c r="AB391" s="57" t="str">
        <f t="shared" si="233"/>
        <v/>
      </c>
      <c r="AC391" s="57" t="str">
        <f t="shared" si="233"/>
        <v/>
      </c>
      <c r="AD391" s="57" t="str">
        <f t="shared" si="233"/>
        <v/>
      </c>
      <c r="AE391" s="57" t="str">
        <f t="shared" si="233"/>
        <v/>
      </c>
      <c r="AF391" s="57" t="str">
        <f t="shared" si="233"/>
        <v/>
      </c>
      <c r="AG391" s="57" t="str">
        <f t="shared" si="233"/>
        <v/>
      </c>
      <c r="AH391" s="57" t="str">
        <f t="shared" si="233"/>
        <v/>
      </c>
      <c r="AI391" s="57" t="str">
        <f t="shared" si="233"/>
        <v/>
      </c>
      <c r="AJ391" s="57" t="str">
        <f t="shared" si="233"/>
        <v/>
      </c>
      <c r="AK391" s="57" t="str">
        <f t="shared" si="233"/>
        <v/>
      </c>
      <c r="AL391" s="57" t="str">
        <f t="shared" si="233"/>
        <v/>
      </c>
      <c r="AM391" s="57" t="str">
        <f t="shared" si="233"/>
        <v/>
      </c>
      <c r="AN391" s="57" t="str">
        <f t="shared" si="233"/>
        <v/>
      </c>
      <c r="AO391" s="57" t="str">
        <f t="shared" si="233"/>
        <v/>
      </c>
      <c r="AP391" s="57" t="str">
        <f t="shared" si="233"/>
        <v/>
      </c>
      <c r="AQ391" s="57" t="str">
        <f t="shared" si="232"/>
        <v/>
      </c>
      <c r="AR391" s="57" t="str">
        <f t="shared" si="232"/>
        <v/>
      </c>
      <c r="AS391" s="57" t="str">
        <f t="shared" si="232"/>
        <v/>
      </c>
      <c r="AT391" s="57" t="str">
        <f t="shared" si="232"/>
        <v/>
      </c>
      <c r="AU391" s="57" t="str">
        <f t="shared" si="232"/>
        <v/>
      </c>
      <c r="AV391" s="57" t="str">
        <f t="shared" si="232"/>
        <v/>
      </c>
      <c r="AW391" s="57" t="str">
        <f t="shared" si="232"/>
        <v/>
      </c>
      <c r="AX391" s="57" t="str">
        <f t="shared" si="232"/>
        <v/>
      </c>
      <c r="AY391" s="57" t="str">
        <f t="shared" si="232"/>
        <v/>
      </c>
      <c r="AZ391" s="57" t="str">
        <f t="shared" si="232"/>
        <v/>
      </c>
    </row>
    <row r="392" spans="2:52" x14ac:dyDescent="0.15">
      <c r="B392" s="50">
        <f t="shared" si="234"/>
        <v>13</v>
      </c>
      <c r="C392" s="50">
        <f t="shared" si="235"/>
        <v>15</v>
      </c>
      <c r="D392" s="50" t="str">
        <f t="shared" si="236"/>
        <v>2003_13_15</v>
      </c>
      <c r="E392" s="50" t="str">
        <f t="shared" si="238"/>
        <v>2_15_13</v>
      </c>
      <c r="F392" s="50">
        <f t="shared" si="239"/>
        <v>2</v>
      </c>
      <c r="G392" s="50">
        <f t="shared" si="240"/>
        <v>87</v>
      </c>
      <c r="H392" s="50">
        <f t="shared" si="241"/>
        <v>2087</v>
      </c>
      <c r="I392" s="57">
        <v>2003</v>
      </c>
      <c r="J392" s="57" t="s">
        <v>113</v>
      </c>
      <c r="K392" s="57" t="s">
        <v>591</v>
      </c>
      <c r="L392" s="57" t="str">
        <f t="shared" si="242"/>
        <v>2003_農業</v>
      </c>
      <c r="M392" s="57" t="str">
        <f t="shared" si="243"/>
        <v>2003_農業_微生物基礎</v>
      </c>
      <c r="N392" s="57">
        <f t="shared" si="237"/>
        <v>2087</v>
      </c>
      <c r="P392" s="57">
        <f t="shared" si="244"/>
        <v>391</v>
      </c>
      <c r="X392" s="59">
        <v>89</v>
      </c>
      <c r="Y392" s="56" t="str">
        <f t="shared" si="230"/>
        <v/>
      </c>
      <c r="Z392" s="57" t="str">
        <f t="shared" si="231"/>
        <v/>
      </c>
      <c r="AA392" s="57" t="str">
        <f t="shared" si="233"/>
        <v/>
      </c>
      <c r="AB392" s="57" t="str">
        <f t="shared" si="233"/>
        <v/>
      </c>
      <c r="AC392" s="57" t="str">
        <f t="shared" si="233"/>
        <v/>
      </c>
      <c r="AD392" s="57" t="str">
        <f t="shared" si="233"/>
        <v/>
      </c>
      <c r="AE392" s="57" t="str">
        <f t="shared" si="233"/>
        <v/>
      </c>
      <c r="AF392" s="57" t="str">
        <f t="shared" si="233"/>
        <v/>
      </c>
      <c r="AG392" s="57" t="str">
        <f t="shared" si="233"/>
        <v/>
      </c>
      <c r="AH392" s="57" t="str">
        <f t="shared" si="233"/>
        <v/>
      </c>
      <c r="AI392" s="57" t="str">
        <f t="shared" si="233"/>
        <v/>
      </c>
      <c r="AJ392" s="57" t="str">
        <f t="shared" si="233"/>
        <v/>
      </c>
      <c r="AK392" s="57" t="str">
        <f t="shared" si="233"/>
        <v/>
      </c>
      <c r="AL392" s="57" t="str">
        <f t="shared" si="233"/>
        <v/>
      </c>
      <c r="AM392" s="57" t="str">
        <f t="shared" si="233"/>
        <v/>
      </c>
      <c r="AN392" s="57" t="str">
        <f t="shared" si="233"/>
        <v/>
      </c>
      <c r="AO392" s="57" t="str">
        <f t="shared" si="233"/>
        <v/>
      </c>
      <c r="AP392" s="57" t="str">
        <f t="shared" si="233"/>
        <v/>
      </c>
      <c r="AQ392" s="57" t="str">
        <f t="shared" si="232"/>
        <v/>
      </c>
      <c r="AR392" s="57" t="str">
        <f t="shared" si="232"/>
        <v/>
      </c>
      <c r="AS392" s="57" t="str">
        <f t="shared" si="232"/>
        <v/>
      </c>
      <c r="AT392" s="57" t="str">
        <f t="shared" si="232"/>
        <v/>
      </c>
      <c r="AU392" s="57" t="str">
        <f t="shared" si="232"/>
        <v/>
      </c>
      <c r="AV392" s="57" t="str">
        <f t="shared" si="232"/>
        <v/>
      </c>
      <c r="AW392" s="57" t="str">
        <f t="shared" si="232"/>
        <v/>
      </c>
      <c r="AX392" s="57" t="str">
        <f t="shared" si="232"/>
        <v/>
      </c>
      <c r="AY392" s="57" t="str">
        <f t="shared" si="232"/>
        <v/>
      </c>
      <c r="AZ392" s="57" t="str">
        <f t="shared" si="232"/>
        <v/>
      </c>
    </row>
    <row r="393" spans="2:52" x14ac:dyDescent="0.15">
      <c r="B393" s="50">
        <f t="shared" si="234"/>
        <v>13</v>
      </c>
      <c r="C393" s="50">
        <f t="shared" si="235"/>
        <v>16</v>
      </c>
      <c r="D393" s="50" t="str">
        <f t="shared" si="236"/>
        <v>2003_13_16</v>
      </c>
      <c r="E393" s="50" t="str">
        <f t="shared" si="238"/>
        <v>2_16_13</v>
      </c>
      <c r="F393" s="50">
        <f t="shared" si="239"/>
        <v>2</v>
      </c>
      <c r="G393" s="50">
        <f t="shared" si="240"/>
        <v>88</v>
      </c>
      <c r="H393" s="50">
        <f t="shared" si="241"/>
        <v>2088</v>
      </c>
      <c r="I393" s="57">
        <v>2003</v>
      </c>
      <c r="J393" s="57" t="s">
        <v>113</v>
      </c>
      <c r="K393" s="57" t="s">
        <v>127</v>
      </c>
      <c r="L393" s="57" t="str">
        <f t="shared" si="242"/>
        <v>2003_農業</v>
      </c>
      <c r="M393" s="57" t="str">
        <f t="shared" si="243"/>
        <v>2003_農業_植物バイオテクノロジー</v>
      </c>
      <c r="N393" s="57">
        <f t="shared" si="237"/>
        <v>2088</v>
      </c>
      <c r="P393" s="57">
        <f t="shared" si="244"/>
        <v>392</v>
      </c>
      <c r="X393" s="59">
        <v>90</v>
      </c>
      <c r="Y393" s="56" t="str">
        <f t="shared" si="230"/>
        <v/>
      </c>
      <c r="Z393" s="57" t="str">
        <f t="shared" si="231"/>
        <v/>
      </c>
      <c r="AA393" s="57" t="str">
        <f t="shared" si="233"/>
        <v/>
      </c>
      <c r="AB393" s="57" t="str">
        <f t="shared" si="233"/>
        <v/>
      </c>
      <c r="AC393" s="57" t="str">
        <f t="shared" si="233"/>
        <v/>
      </c>
      <c r="AD393" s="57" t="str">
        <f t="shared" si="233"/>
        <v/>
      </c>
      <c r="AE393" s="57" t="str">
        <f t="shared" si="233"/>
        <v/>
      </c>
      <c r="AF393" s="57" t="str">
        <f t="shared" si="233"/>
        <v/>
      </c>
      <c r="AG393" s="57" t="str">
        <f t="shared" si="233"/>
        <v/>
      </c>
      <c r="AH393" s="57" t="str">
        <f t="shared" si="233"/>
        <v/>
      </c>
      <c r="AI393" s="57" t="str">
        <f t="shared" si="233"/>
        <v/>
      </c>
      <c r="AJ393" s="57" t="str">
        <f t="shared" si="233"/>
        <v/>
      </c>
      <c r="AK393" s="57" t="str">
        <f t="shared" si="233"/>
        <v/>
      </c>
      <c r="AL393" s="57" t="str">
        <f t="shared" si="233"/>
        <v/>
      </c>
      <c r="AM393" s="57" t="str">
        <f t="shared" si="233"/>
        <v/>
      </c>
      <c r="AN393" s="57" t="str">
        <f t="shared" si="233"/>
        <v/>
      </c>
      <c r="AO393" s="57" t="str">
        <f t="shared" si="233"/>
        <v/>
      </c>
      <c r="AP393" s="57" t="str">
        <f t="shared" si="233"/>
        <v/>
      </c>
      <c r="AQ393" s="57" t="str">
        <f t="shared" si="232"/>
        <v/>
      </c>
      <c r="AR393" s="57" t="str">
        <f t="shared" si="232"/>
        <v/>
      </c>
      <c r="AS393" s="57" t="str">
        <f t="shared" si="232"/>
        <v/>
      </c>
      <c r="AT393" s="57" t="str">
        <f t="shared" si="232"/>
        <v/>
      </c>
      <c r="AU393" s="57" t="str">
        <f t="shared" si="232"/>
        <v/>
      </c>
      <c r="AV393" s="57" t="str">
        <f t="shared" si="232"/>
        <v/>
      </c>
      <c r="AW393" s="57" t="str">
        <f t="shared" si="232"/>
        <v/>
      </c>
      <c r="AX393" s="57" t="str">
        <f t="shared" si="232"/>
        <v/>
      </c>
      <c r="AY393" s="57" t="str">
        <f t="shared" si="232"/>
        <v/>
      </c>
      <c r="AZ393" s="57" t="str">
        <f t="shared" si="232"/>
        <v/>
      </c>
    </row>
    <row r="394" spans="2:52" x14ac:dyDescent="0.15">
      <c r="B394" s="50">
        <f t="shared" si="234"/>
        <v>13</v>
      </c>
      <c r="C394" s="50">
        <f t="shared" si="235"/>
        <v>17</v>
      </c>
      <c r="D394" s="50" t="str">
        <f t="shared" si="236"/>
        <v>2003_13_17</v>
      </c>
      <c r="E394" s="50" t="str">
        <f t="shared" si="238"/>
        <v>2_17_13</v>
      </c>
      <c r="F394" s="50">
        <f t="shared" si="239"/>
        <v>2</v>
      </c>
      <c r="G394" s="50">
        <f t="shared" si="240"/>
        <v>89</v>
      </c>
      <c r="H394" s="50">
        <f t="shared" si="241"/>
        <v>2089</v>
      </c>
      <c r="I394" s="57">
        <v>2003</v>
      </c>
      <c r="J394" s="57" t="s">
        <v>113</v>
      </c>
      <c r="K394" s="57" t="s">
        <v>592</v>
      </c>
      <c r="L394" s="57" t="str">
        <f t="shared" si="242"/>
        <v>2003_農業</v>
      </c>
      <c r="M394" s="57" t="str">
        <f t="shared" si="243"/>
        <v>2003_農業_動物・微生物バイオテクノロジー</v>
      </c>
      <c r="N394" s="57">
        <f t="shared" si="237"/>
        <v>2089</v>
      </c>
      <c r="P394" s="57">
        <f t="shared" si="244"/>
        <v>393</v>
      </c>
    </row>
    <row r="395" spans="2:52" x14ac:dyDescent="0.15">
      <c r="B395" s="50">
        <f t="shared" si="234"/>
        <v>13</v>
      </c>
      <c r="C395" s="50">
        <f t="shared" si="235"/>
        <v>18</v>
      </c>
      <c r="D395" s="50" t="str">
        <f t="shared" si="236"/>
        <v>2003_13_18</v>
      </c>
      <c r="E395" s="50" t="str">
        <f t="shared" si="238"/>
        <v>2_18_13</v>
      </c>
      <c r="F395" s="50">
        <f t="shared" si="239"/>
        <v>2</v>
      </c>
      <c r="G395" s="50">
        <f t="shared" si="240"/>
        <v>90</v>
      </c>
      <c r="H395" s="50">
        <f t="shared" si="241"/>
        <v>2090</v>
      </c>
      <c r="I395" s="57">
        <v>2003</v>
      </c>
      <c r="J395" s="57" t="s">
        <v>113</v>
      </c>
      <c r="K395" s="57" t="s">
        <v>385</v>
      </c>
      <c r="L395" s="57" t="str">
        <f t="shared" si="242"/>
        <v>2003_農業</v>
      </c>
      <c r="M395" s="57" t="str">
        <f t="shared" si="243"/>
        <v>2003_農業_農業経済</v>
      </c>
      <c r="N395" s="57">
        <f t="shared" si="237"/>
        <v>2090</v>
      </c>
      <c r="P395" s="57">
        <f t="shared" si="244"/>
        <v>394</v>
      </c>
    </row>
    <row r="396" spans="2:52" x14ac:dyDescent="0.15">
      <c r="B396" s="50">
        <f t="shared" si="234"/>
        <v>13</v>
      </c>
      <c r="C396" s="50">
        <f t="shared" si="235"/>
        <v>19</v>
      </c>
      <c r="D396" s="50" t="str">
        <f t="shared" si="236"/>
        <v>2003_13_19</v>
      </c>
      <c r="E396" s="50" t="str">
        <f t="shared" si="238"/>
        <v>2_19_13</v>
      </c>
      <c r="F396" s="50">
        <f t="shared" si="239"/>
        <v>2</v>
      </c>
      <c r="G396" s="50">
        <f t="shared" si="240"/>
        <v>91</v>
      </c>
      <c r="H396" s="50">
        <f t="shared" si="241"/>
        <v>2091</v>
      </c>
      <c r="I396" s="57">
        <v>2003</v>
      </c>
      <c r="J396" s="57" t="s">
        <v>113</v>
      </c>
      <c r="K396" s="57" t="s">
        <v>131</v>
      </c>
      <c r="L396" s="57" t="str">
        <f t="shared" si="242"/>
        <v>2003_農業</v>
      </c>
      <c r="M396" s="57" t="str">
        <f t="shared" si="243"/>
        <v>2003_農業_食品流通</v>
      </c>
      <c r="N396" s="57">
        <f t="shared" si="237"/>
        <v>2091</v>
      </c>
      <c r="P396" s="57">
        <f t="shared" si="244"/>
        <v>395</v>
      </c>
    </row>
    <row r="397" spans="2:52" x14ac:dyDescent="0.15">
      <c r="B397" s="50">
        <f t="shared" si="234"/>
        <v>13</v>
      </c>
      <c r="C397" s="50">
        <f t="shared" si="235"/>
        <v>20</v>
      </c>
      <c r="D397" s="50" t="str">
        <f t="shared" si="236"/>
        <v>2003_13_20</v>
      </c>
      <c r="E397" s="50" t="str">
        <f t="shared" si="238"/>
        <v>2_20_13</v>
      </c>
      <c r="F397" s="50">
        <f t="shared" si="239"/>
        <v>2</v>
      </c>
      <c r="G397" s="50">
        <f t="shared" si="240"/>
        <v>92</v>
      </c>
      <c r="H397" s="50">
        <f t="shared" si="241"/>
        <v>2092</v>
      </c>
      <c r="I397" s="57">
        <v>2003</v>
      </c>
      <c r="J397" s="57" t="s">
        <v>113</v>
      </c>
      <c r="K397" s="57" t="s">
        <v>132</v>
      </c>
      <c r="L397" s="57" t="str">
        <f t="shared" si="242"/>
        <v>2003_農業</v>
      </c>
      <c r="M397" s="57" t="str">
        <f t="shared" si="243"/>
        <v>2003_農業_森林科学</v>
      </c>
      <c r="N397" s="57">
        <f t="shared" si="237"/>
        <v>2092</v>
      </c>
      <c r="P397" s="57">
        <f t="shared" si="244"/>
        <v>396</v>
      </c>
    </row>
    <row r="398" spans="2:52" x14ac:dyDescent="0.15">
      <c r="B398" s="50">
        <f t="shared" si="234"/>
        <v>13</v>
      </c>
      <c r="C398" s="50">
        <f t="shared" si="235"/>
        <v>21</v>
      </c>
      <c r="D398" s="50" t="str">
        <f t="shared" si="236"/>
        <v>2003_13_21</v>
      </c>
      <c r="E398" s="50" t="str">
        <f t="shared" si="238"/>
        <v>2_21_13</v>
      </c>
      <c r="F398" s="50">
        <f t="shared" si="239"/>
        <v>2</v>
      </c>
      <c r="G398" s="50">
        <f t="shared" si="240"/>
        <v>93</v>
      </c>
      <c r="H398" s="50">
        <f t="shared" si="241"/>
        <v>2093</v>
      </c>
      <c r="I398" s="57">
        <v>2003</v>
      </c>
      <c r="J398" s="57" t="s">
        <v>113</v>
      </c>
      <c r="K398" s="57" t="s">
        <v>133</v>
      </c>
      <c r="L398" s="57" t="str">
        <f t="shared" si="242"/>
        <v>2003_農業</v>
      </c>
      <c r="M398" s="57" t="str">
        <f t="shared" si="243"/>
        <v>2003_農業_森林経営</v>
      </c>
      <c r="N398" s="57">
        <f t="shared" si="237"/>
        <v>2093</v>
      </c>
      <c r="P398" s="57">
        <f t="shared" si="244"/>
        <v>397</v>
      </c>
    </row>
    <row r="399" spans="2:52" x14ac:dyDescent="0.15">
      <c r="B399" s="50">
        <f t="shared" si="234"/>
        <v>13</v>
      </c>
      <c r="C399" s="50">
        <f t="shared" si="235"/>
        <v>22</v>
      </c>
      <c r="D399" s="50" t="str">
        <f t="shared" si="236"/>
        <v>2003_13_22</v>
      </c>
      <c r="E399" s="50" t="str">
        <f t="shared" si="238"/>
        <v>2_22_13</v>
      </c>
      <c r="F399" s="50">
        <f t="shared" si="239"/>
        <v>2</v>
      </c>
      <c r="G399" s="50">
        <f t="shared" si="240"/>
        <v>94</v>
      </c>
      <c r="H399" s="50">
        <f t="shared" si="241"/>
        <v>2094</v>
      </c>
      <c r="I399" s="57">
        <v>2003</v>
      </c>
      <c r="J399" s="57" t="s">
        <v>113</v>
      </c>
      <c r="K399" s="57" t="s">
        <v>482</v>
      </c>
      <c r="L399" s="57" t="str">
        <f t="shared" si="242"/>
        <v>2003_農業</v>
      </c>
      <c r="M399" s="57" t="str">
        <f t="shared" si="243"/>
        <v>2003_農業_林産加工</v>
      </c>
      <c r="N399" s="57">
        <f t="shared" si="237"/>
        <v>2094</v>
      </c>
      <c r="P399" s="57">
        <f t="shared" si="244"/>
        <v>398</v>
      </c>
    </row>
    <row r="400" spans="2:52" x14ac:dyDescent="0.15">
      <c r="B400" s="50">
        <f t="shared" si="234"/>
        <v>13</v>
      </c>
      <c r="C400" s="50">
        <f t="shared" si="235"/>
        <v>23</v>
      </c>
      <c r="D400" s="50" t="str">
        <f t="shared" si="236"/>
        <v>2003_13_23</v>
      </c>
      <c r="E400" s="50" t="str">
        <f t="shared" si="238"/>
        <v>2_23_13</v>
      </c>
      <c r="F400" s="50">
        <f t="shared" si="239"/>
        <v>2</v>
      </c>
      <c r="G400" s="50">
        <f t="shared" si="240"/>
        <v>95</v>
      </c>
      <c r="H400" s="50">
        <f t="shared" si="241"/>
        <v>2095</v>
      </c>
      <c r="I400" s="57">
        <v>2003</v>
      </c>
      <c r="J400" s="57" t="s">
        <v>113</v>
      </c>
      <c r="K400" s="57" t="s">
        <v>135</v>
      </c>
      <c r="L400" s="57" t="str">
        <f t="shared" si="242"/>
        <v>2003_農業</v>
      </c>
      <c r="M400" s="57" t="str">
        <f t="shared" si="243"/>
        <v>2003_農業_農業土木設計</v>
      </c>
      <c r="N400" s="57">
        <f t="shared" si="237"/>
        <v>2095</v>
      </c>
      <c r="P400" s="57">
        <f t="shared" si="244"/>
        <v>399</v>
      </c>
    </row>
    <row r="401" spans="2:52" x14ac:dyDescent="0.15">
      <c r="B401" s="50">
        <f t="shared" si="234"/>
        <v>13</v>
      </c>
      <c r="C401" s="50">
        <f t="shared" si="235"/>
        <v>24</v>
      </c>
      <c r="D401" s="50" t="str">
        <f t="shared" si="236"/>
        <v>2003_13_24</v>
      </c>
      <c r="E401" s="50" t="str">
        <f t="shared" si="238"/>
        <v>2_24_13</v>
      </c>
      <c r="F401" s="50">
        <f t="shared" si="239"/>
        <v>2</v>
      </c>
      <c r="G401" s="50">
        <f t="shared" si="240"/>
        <v>96</v>
      </c>
      <c r="H401" s="50">
        <f t="shared" si="241"/>
        <v>2096</v>
      </c>
      <c r="I401" s="57">
        <v>2003</v>
      </c>
      <c r="J401" s="57" t="s">
        <v>113</v>
      </c>
      <c r="K401" s="57" t="s">
        <v>136</v>
      </c>
      <c r="L401" s="57" t="str">
        <f t="shared" si="242"/>
        <v>2003_農業</v>
      </c>
      <c r="M401" s="57" t="str">
        <f t="shared" si="243"/>
        <v>2003_農業_農業土木施工</v>
      </c>
      <c r="N401" s="57">
        <f t="shared" si="237"/>
        <v>2096</v>
      </c>
      <c r="P401" s="57">
        <f t="shared" si="244"/>
        <v>400</v>
      </c>
      <c r="V401" s="59">
        <v>5</v>
      </c>
      <c r="W401" s="59" t="str">
        <f>IFERROR(VLOOKUP(V401,$Q:$R,2,0),"")</f>
        <v/>
      </c>
      <c r="Y401" s="60"/>
      <c r="Z401" s="60" t="str">
        <f>IF(W401="","",0)</f>
        <v/>
      </c>
      <c r="AA401" s="60" t="str">
        <f t="shared" ref="AA401:AZ401" si="245">IF(Z401="","",IF(Z401+1&lt;=$W403-3-100*($V401-1),Z401+1,""))</f>
        <v/>
      </c>
      <c r="AB401" s="60" t="str">
        <f t="shared" si="245"/>
        <v/>
      </c>
      <c r="AC401" s="60" t="str">
        <f t="shared" si="245"/>
        <v/>
      </c>
      <c r="AD401" s="60" t="str">
        <f t="shared" si="245"/>
        <v/>
      </c>
      <c r="AE401" s="60" t="str">
        <f t="shared" si="245"/>
        <v/>
      </c>
      <c r="AF401" s="60" t="str">
        <f t="shared" si="245"/>
        <v/>
      </c>
      <c r="AG401" s="60" t="str">
        <f t="shared" si="245"/>
        <v/>
      </c>
      <c r="AH401" s="60" t="str">
        <f t="shared" si="245"/>
        <v/>
      </c>
      <c r="AI401" s="60" t="str">
        <f t="shared" si="245"/>
        <v/>
      </c>
      <c r="AJ401" s="60" t="str">
        <f t="shared" si="245"/>
        <v/>
      </c>
      <c r="AK401" s="60" t="str">
        <f t="shared" si="245"/>
        <v/>
      </c>
      <c r="AL401" s="60" t="str">
        <f t="shared" si="245"/>
        <v/>
      </c>
      <c r="AM401" s="60" t="str">
        <f t="shared" si="245"/>
        <v/>
      </c>
      <c r="AN401" s="60" t="str">
        <f t="shared" si="245"/>
        <v/>
      </c>
      <c r="AO401" s="60" t="str">
        <f t="shared" si="245"/>
        <v/>
      </c>
      <c r="AP401" s="60" t="str">
        <f t="shared" si="245"/>
        <v/>
      </c>
      <c r="AQ401" s="60" t="str">
        <f t="shared" si="245"/>
        <v/>
      </c>
      <c r="AR401" s="60" t="str">
        <f t="shared" si="245"/>
        <v/>
      </c>
      <c r="AS401" s="60" t="str">
        <f t="shared" si="245"/>
        <v/>
      </c>
      <c r="AT401" s="60" t="str">
        <f t="shared" si="245"/>
        <v/>
      </c>
      <c r="AU401" s="60" t="str">
        <f t="shared" si="245"/>
        <v/>
      </c>
      <c r="AV401" s="60" t="str">
        <f t="shared" si="245"/>
        <v/>
      </c>
      <c r="AW401" s="60" t="str">
        <f t="shared" si="245"/>
        <v/>
      </c>
      <c r="AX401" s="60" t="str">
        <f t="shared" si="245"/>
        <v/>
      </c>
      <c r="AY401" s="60" t="str">
        <f t="shared" si="245"/>
        <v/>
      </c>
      <c r="AZ401" s="60" t="str">
        <f t="shared" si="245"/>
        <v/>
      </c>
    </row>
    <row r="402" spans="2:52" x14ac:dyDescent="0.15">
      <c r="B402" s="50">
        <f t="shared" si="234"/>
        <v>13</v>
      </c>
      <c r="C402" s="50">
        <f t="shared" si="235"/>
        <v>25</v>
      </c>
      <c r="D402" s="50" t="str">
        <f t="shared" si="236"/>
        <v>2003_13_25</v>
      </c>
      <c r="E402" s="50" t="str">
        <f t="shared" si="238"/>
        <v>2_25_13</v>
      </c>
      <c r="F402" s="50">
        <f t="shared" si="239"/>
        <v>2</v>
      </c>
      <c r="G402" s="50">
        <f t="shared" si="240"/>
        <v>97</v>
      </c>
      <c r="H402" s="50">
        <f t="shared" si="241"/>
        <v>2097</v>
      </c>
      <c r="I402" s="57">
        <v>2003</v>
      </c>
      <c r="J402" s="57" t="s">
        <v>113</v>
      </c>
      <c r="K402" s="57" t="s">
        <v>138</v>
      </c>
      <c r="L402" s="57" t="str">
        <f t="shared" si="242"/>
        <v>2003_農業</v>
      </c>
      <c r="M402" s="57" t="str">
        <f t="shared" si="243"/>
        <v>2003_農業_造園計画</v>
      </c>
      <c r="N402" s="57">
        <f t="shared" si="237"/>
        <v>2097</v>
      </c>
      <c r="P402" s="57">
        <f t="shared" si="244"/>
        <v>401</v>
      </c>
      <c r="W402" s="56">
        <f>100*(V401-1)+4</f>
        <v>404</v>
      </c>
      <c r="Z402" s="57" t="str">
        <f>IF(Z401="","","tb"&amp;$W401&amp;"_教科")</f>
        <v/>
      </c>
      <c r="AA402" s="57" t="str">
        <f>IF(AA401="","","tb"&amp;$W401&amp;"_"&amp;VLOOKUP(AA401,$X404:$Z493,3,0))</f>
        <v/>
      </c>
      <c r="AB402" s="57" t="str">
        <f>IF(AB401="","","tb"&amp;$W401&amp;"_"&amp;VLOOKUP(AB401,$X404:$Z493,3,0))</f>
        <v/>
      </c>
      <c r="AC402" s="57" t="str">
        <f t="shared" ref="AC402" si="246">IF(AC401="","","tb"&amp;$W401&amp;"_"&amp;VLOOKUP(AC401,$X404:$Z493,3,0))</f>
        <v/>
      </c>
      <c r="AD402" s="57" t="str">
        <f t="shared" ref="AD402" si="247">IF(AD401="","","tb"&amp;$W401&amp;"_"&amp;VLOOKUP(AD401,$X404:$Z493,3,0))</f>
        <v/>
      </c>
      <c r="AE402" s="57" t="str">
        <f t="shared" ref="AE402" si="248">IF(AE401="","","tb"&amp;$W401&amp;"_"&amp;VLOOKUP(AE401,$X404:$Z493,3,0))</f>
        <v/>
      </c>
      <c r="AF402" s="57" t="str">
        <f t="shared" ref="AF402" si="249">IF(AF401="","","tb"&amp;$W401&amp;"_"&amp;VLOOKUP(AF401,$X404:$Z493,3,0))</f>
        <v/>
      </c>
      <c r="AG402" s="57" t="str">
        <f t="shared" ref="AG402" si="250">IF(AG401="","","tb"&amp;$W401&amp;"_"&amp;VLOOKUP(AG401,$X404:$Z493,3,0))</f>
        <v/>
      </c>
      <c r="AH402" s="57" t="str">
        <f t="shared" ref="AH402" si="251">IF(AH401="","","tb"&amp;$W401&amp;"_"&amp;VLOOKUP(AH401,$X404:$Z493,3,0))</f>
        <v/>
      </c>
      <c r="AI402" s="57" t="str">
        <f t="shared" ref="AI402" si="252">IF(AI401="","","tb"&amp;$W401&amp;"_"&amp;VLOOKUP(AI401,$X404:$Z493,3,0))</f>
        <v/>
      </c>
      <c r="AJ402" s="57" t="str">
        <f t="shared" ref="AJ402" si="253">IF(AJ401="","","tb"&amp;$W401&amp;"_"&amp;VLOOKUP(AJ401,$X404:$Z493,3,0))</f>
        <v/>
      </c>
      <c r="AK402" s="57" t="str">
        <f t="shared" ref="AK402" si="254">IF(AK401="","","tb"&amp;$W401&amp;"_"&amp;VLOOKUP(AK401,$X404:$Z493,3,0))</f>
        <v/>
      </c>
      <c r="AL402" s="57" t="str">
        <f t="shared" ref="AL402" si="255">IF(AL401="","","tb"&amp;$W401&amp;"_"&amp;VLOOKUP(AL401,$X404:$Z493,3,0))</f>
        <v/>
      </c>
      <c r="AM402" s="57" t="str">
        <f t="shared" ref="AM402" si="256">IF(AM401="","","tb"&amp;$W401&amp;"_"&amp;VLOOKUP(AM401,$X404:$Z493,3,0))</f>
        <v/>
      </c>
      <c r="AN402" s="57" t="str">
        <f t="shared" ref="AN402" si="257">IF(AN401="","","tb"&amp;$W401&amp;"_"&amp;VLOOKUP(AN401,$X404:$Z493,3,0))</f>
        <v/>
      </c>
      <c r="AO402" s="57" t="str">
        <f t="shared" ref="AO402" si="258">IF(AO401="","","tb"&amp;$W401&amp;"_"&amp;VLOOKUP(AO401,$X404:$Z493,3,0))</f>
        <v/>
      </c>
      <c r="AP402" s="57" t="str">
        <f t="shared" ref="AP402" si="259">IF(AP401="","","tb"&amp;$W401&amp;"_"&amp;VLOOKUP(AP401,$X404:$Z493,3,0))</f>
        <v/>
      </c>
      <c r="AQ402" s="57" t="str">
        <f t="shared" ref="AQ402" si="260">IF(AQ401="","","tb"&amp;$W401&amp;"_"&amp;VLOOKUP(AQ401,$X404:$Z493,3,0))</f>
        <v/>
      </c>
      <c r="AR402" s="57" t="str">
        <f t="shared" ref="AR402" si="261">IF(AR401="","","tb"&amp;$W401&amp;"_"&amp;VLOOKUP(AR401,$X404:$Z493,3,0))</f>
        <v/>
      </c>
      <c r="AS402" s="57" t="str">
        <f t="shared" ref="AS402" si="262">IF(AS401="","","tb"&amp;$W401&amp;"_"&amp;VLOOKUP(AS401,$X404:$Z493,3,0))</f>
        <v/>
      </c>
      <c r="AT402" s="57" t="str">
        <f t="shared" ref="AT402" si="263">IF(AT401="","","tb"&amp;$W401&amp;"_"&amp;VLOOKUP(AT401,$X404:$Z493,3,0))</f>
        <v/>
      </c>
      <c r="AU402" s="57" t="str">
        <f t="shared" ref="AU402:AZ402" si="264">IF(AU401="","",$W401&amp;"_"&amp;VLOOKUP(AU401,$X404:$Z493,3,0))</f>
        <v/>
      </c>
      <c r="AV402" s="57" t="str">
        <f t="shared" si="264"/>
        <v/>
      </c>
      <c r="AW402" s="57" t="str">
        <f t="shared" si="264"/>
        <v/>
      </c>
      <c r="AX402" s="57" t="str">
        <f t="shared" si="264"/>
        <v/>
      </c>
      <c r="AY402" s="57" t="str">
        <f t="shared" si="264"/>
        <v/>
      </c>
      <c r="AZ402" s="57" t="str">
        <f t="shared" si="264"/>
        <v/>
      </c>
    </row>
    <row r="403" spans="2:52" x14ac:dyDescent="0.15">
      <c r="B403" s="50">
        <f t="shared" si="234"/>
        <v>13</v>
      </c>
      <c r="C403" s="50">
        <f t="shared" si="235"/>
        <v>26</v>
      </c>
      <c r="D403" s="50" t="str">
        <f t="shared" si="236"/>
        <v>2003_13_26</v>
      </c>
      <c r="E403" s="50" t="str">
        <f t="shared" si="238"/>
        <v>2_26_13</v>
      </c>
      <c r="F403" s="50">
        <f t="shared" si="239"/>
        <v>2</v>
      </c>
      <c r="G403" s="50">
        <f t="shared" si="240"/>
        <v>98</v>
      </c>
      <c r="H403" s="50">
        <f t="shared" si="241"/>
        <v>2098</v>
      </c>
      <c r="I403" s="57">
        <v>2003</v>
      </c>
      <c r="J403" s="57" t="s">
        <v>113</v>
      </c>
      <c r="K403" s="57" t="s">
        <v>390</v>
      </c>
      <c r="L403" s="57" t="str">
        <f t="shared" si="242"/>
        <v>2003_農業</v>
      </c>
      <c r="M403" s="57" t="str">
        <f t="shared" si="243"/>
        <v>2003_農業_造園技術</v>
      </c>
      <c r="N403" s="57">
        <f t="shared" si="237"/>
        <v>2098</v>
      </c>
      <c r="P403" s="57">
        <f t="shared" si="244"/>
        <v>402</v>
      </c>
      <c r="W403" s="56">
        <f>IFERROR(VLOOKUP(V401,$Q:$U,5,0)+W402-1,0)</f>
        <v>0</v>
      </c>
      <c r="Z403" s="57" t="str">
        <f>IF(Z401="","","=教育課程!R"&amp;$W402&amp;"C"&amp;COLUMN()&amp;":R"&amp;$W403&amp;"C"&amp;COLUMN())</f>
        <v/>
      </c>
      <c r="AA403" s="57" t="str">
        <f t="shared" ref="AA403:AZ403" si="265">IF(AA401="","","=教育課程!R"&amp;$W402&amp;"C"&amp;COLUMN()&amp;":R"&amp;VLOOKUP(AA401,$X404:$Z493,2,0)+$W402-1&amp;"C"&amp;COLUMN())</f>
        <v/>
      </c>
      <c r="AB403" s="57" t="str">
        <f t="shared" si="265"/>
        <v/>
      </c>
      <c r="AC403" s="57" t="str">
        <f t="shared" si="265"/>
        <v/>
      </c>
      <c r="AD403" s="57" t="str">
        <f t="shared" si="265"/>
        <v/>
      </c>
      <c r="AE403" s="57" t="str">
        <f t="shared" si="265"/>
        <v/>
      </c>
      <c r="AF403" s="57" t="str">
        <f t="shared" si="265"/>
        <v/>
      </c>
      <c r="AG403" s="57" t="str">
        <f t="shared" si="265"/>
        <v/>
      </c>
      <c r="AH403" s="57" t="str">
        <f t="shared" si="265"/>
        <v/>
      </c>
      <c r="AI403" s="57" t="str">
        <f t="shared" si="265"/>
        <v/>
      </c>
      <c r="AJ403" s="57" t="str">
        <f t="shared" si="265"/>
        <v/>
      </c>
      <c r="AK403" s="57" t="str">
        <f t="shared" si="265"/>
        <v/>
      </c>
      <c r="AL403" s="57" t="str">
        <f t="shared" si="265"/>
        <v/>
      </c>
      <c r="AM403" s="57" t="str">
        <f t="shared" si="265"/>
        <v/>
      </c>
      <c r="AN403" s="57" t="str">
        <f t="shared" si="265"/>
        <v/>
      </c>
      <c r="AO403" s="57" t="str">
        <f t="shared" si="265"/>
        <v/>
      </c>
      <c r="AP403" s="57" t="str">
        <f t="shared" si="265"/>
        <v/>
      </c>
      <c r="AQ403" s="57" t="str">
        <f t="shared" si="265"/>
        <v/>
      </c>
      <c r="AR403" s="57" t="str">
        <f t="shared" si="265"/>
        <v/>
      </c>
      <c r="AS403" s="57" t="str">
        <f t="shared" si="265"/>
        <v/>
      </c>
      <c r="AT403" s="57" t="str">
        <f t="shared" si="265"/>
        <v/>
      </c>
      <c r="AU403" s="57" t="str">
        <f t="shared" si="265"/>
        <v/>
      </c>
      <c r="AV403" s="57" t="str">
        <f t="shared" si="265"/>
        <v/>
      </c>
      <c r="AW403" s="57" t="str">
        <f t="shared" si="265"/>
        <v/>
      </c>
      <c r="AX403" s="57" t="str">
        <f t="shared" si="265"/>
        <v/>
      </c>
      <c r="AY403" s="57" t="str">
        <f t="shared" si="265"/>
        <v/>
      </c>
      <c r="AZ403" s="57" t="str">
        <f t="shared" si="265"/>
        <v/>
      </c>
    </row>
    <row r="404" spans="2:52" x14ac:dyDescent="0.15">
      <c r="B404" s="50">
        <f t="shared" si="234"/>
        <v>13</v>
      </c>
      <c r="C404" s="50">
        <f t="shared" si="235"/>
        <v>27</v>
      </c>
      <c r="D404" s="50" t="str">
        <f t="shared" si="236"/>
        <v>2003_13_27</v>
      </c>
      <c r="E404" s="50" t="str">
        <f t="shared" si="238"/>
        <v>2_27_13</v>
      </c>
      <c r="F404" s="50">
        <f t="shared" si="239"/>
        <v>2</v>
      </c>
      <c r="G404" s="50">
        <f t="shared" si="240"/>
        <v>99</v>
      </c>
      <c r="H404" s="50">
        <f t="shared" si="241"/>
        <v>2099</v>
      </c>
      <c r="I404" s="57">
        <v>2003</v>
      </c>
      <c r="J404" s="57" t="s">
        <v>113</v>
      </c>
      <c r="K404" s="57" t="s">
        <v>141</v>
      </c>
      <c r="L404" s="57" t="str">
        <f t="shared" si="242"/>
        <v>2003_農業</v>
      </c>
      <c r="M404" s="57" t="str">
        <f t="shared" si="243"/>
        <v>2003_農業_測量</v>
      </c>
      <c r="N404" s="57">
        <f t="shared" si="237"/>
        <v>2099</v>
      </c>
      <c r="P404" s="57">
        <f t="shared" si="244"/>
        <v>403</v>
      </c>
      <c r="X404" s="59">
        <v>1</v>
      </c>
      <c r="Y404" s="56" t="str">
        <f>IF($Z404="","",COUNTIF($L:$L,W$401&amp;"_"&amp;$Z404))</f>
        <v/>
      </c>
      <c r="Z404" s="57" t="str">
        <f>IFERROR(VLOOKUP($W$401&amp;"_"&amp;$X404&amp;"_1",$D:$J,7,0),"")</f>
        <v/>
      </c>
      <c r="AA404" s="57" t="str">
        <f>IFERROR(VLOOKUP($W$401&amp;"_"&amp;AA$401&amp;"_"&amp;$X404,$D:$K,8,0),"")</f>
        <v/>
      </c>
      <c r="AB404" s="57" t="str">
        <f t="shared" ref="AB404:AZ414" si="266">IFERROR(VLOOKUP($W$401&amp;"_"&amp;AB$401&amp;"_"&amp;$X404,$D:$K,8,0),"")</f>
        <v/>
      </c>
      <c r="AC404" s="57" t="str">
        <f t="shared" si="266"/>
        <v/>
      </c>
      <c r="AD404" s="57" t="str">
        <f t="shared" si="266"/>
        <v/>
      </c>
      <c r="AE404" s="57" t="str">
        <f t="shared" si="266"/>
        <v/>
      </c>
      <c r="AF404" s="57" t="str">
        <f t="shared" si="266"/>
        <v/>
      </c>
      <c r="AG404" s="57" t="str">
        <f t="shared" si="266"/>
        <v/>
      </c>
      <c r="AH404" s="57" t="str">
        <f t="shared" si="266"/>
        <v/>
      </c>
      <c r="AI404" s="57" t="str">
        <f t="shared" si="266"/>
        <v/>
      </c>
      <c r="AJ404" s="57" t="str">
        <f t="shared" si="266"/>
        <v/>
      </c>
      <c r="AK404" s="57" t="str">
        <f t="shared" si="266"/>
        <v/>
      </c>
      <c r="AL404" s="57" t="str">
        <f t="shared" si="266"/>
        <v/>
      </c>
      <c r="AM404" s="57" t="str">
        <f t="shared" si="266"/>
        <v/>
      </c>
      <c r="AN404" s="57" t="str">
        <f t="shared" si="266"/>
        <v/>
      </c>
      <c r="AO404" s="57" t="str">
        <f t="shared" si="266"/>
        <v/>
      </c>
      <c r="AP404" s="57" t="str">
        <f t="shared" si="266"/>
        <v/>
      </c>
      <c r="AQ404" s="57" t="str">
        <f t="shared" si="266"/>
        <v/>
      </c>
      <c r="AR404" s="57" t="str">
        <f t="shared" si="266"/>
        <v/>
      </c>
      <c r="AS404" s="57" t="str">
        <f t="shared" si="266"/>
        <v/>
      </c>
      <c r="AT404" s="57" t="str">
        <f t="shared" si="266"/>
        <v/>
      </c>
      <c r="AU404" s="57" t="str">
        <f t="shared" si="266"/>
        <v/>
      </c>
      <c r="AV404" s="57" t="str">
        <f t="shared" si="266"/>
        <v/>
      </c>
      <c r="AW404" s="57" t="str">
        <f t="shared" si="266"/>
        <v/>
      </c>
      <c r="AX404" s="57" t="str">
        <f t="shared" si="266"/>
        <v/>
      </c>
      <c r="AY404" s="57" t="str">
        <f t="shared" si="266"/>
        <v/>
      </c>
      <c r="AZ404" s="57" t="str">
        <f t="shared" si="266"/>
        <v/>
      </c>
    </row>
    <row r="405" spans="2:52" x14ac:dyDescent="0.15">
      <c r="B405" s="50">
        <f t="shared" si="234"/>
        <v>13</v>
      </c>
      <c r="C405" s="50">
        <f t="shared" si="235"/>
        <v>28</v>
      </c>
      <c r="D405" s="50" t="str">
        <f t="shared" si="236"/>
        <v>2003_13_28</v>
      </c>
      <c r="E405" s="50" t="str">
        <f t="shared" si="238"/>
        <v>2_28_13</v>
      </c>
      <c r="F405" s="50">
        <f t="shared" si="239"/>
        <v>2</v>
      </c>
      <c r="G405" s="50">
        <f t="shared" si="240"/>
        <v>100</v>
      </c>
      <c r="H405" s="50">
        <f t="shared" si="241"/>
        <v>2100</v>
      </c>
      <c r="I405" s="57">
        <v>2003</v>
      </c>
      <c r="J405" s="57" t="s">
        <v>113</v>
      </c>
      <c r="K405" s="57" t="s">
        <v>142</v>
      </c>
      <c r="L405" s="57" t="str">
        <f t="shared" si="242"/>
        <v>2003_農業</v>
      </c>
      <c r="M405" s="57" t="str">
        <f t="shared" si="243"/>
        <v>2003_農業_生物活用</v>
      </c>
      <c r="N405" s="57">
        <f t="shared" si="237"/>
        <v>2100</v>
      </c>
      <c r="P405" s="57">
        <f t="shared" si="244"/>
        <v>404</v>
      </c>
      <c r="X405" s="59">
        <v>2</v>
      </c>
      <c r="Y405" s="56" t="str">
        <f t="shared" ref="Y405:Y468" si="267">IF($Z405="","",COUNTIF($L:$L,W$401&amp;"_"&amp;$Z405))</f>
        <v/>
      </c>
      <c r="Z405" s="57" t="str">
        <f t="shared" ref="Z405:Z468" si="268">IFERROR(VLOOKUP($W$401&amp;"_"&amp;$X405&amp;"_1",$D:$J,7,0),"")</f>
        <v/>
      </c>
      <c r="AA405" s="57" t="str">
        <f t="shared" ref="AA405:AP430" si="269">IFERROR(VLOOKUP($W$401&amp;"_"&amp;AA$401&amp;"_"&amp;$X405,$D:$K,8,0),"")</f>
        <v/>
      </c>
      <c r="AB405" s="57" t="str">
        <f t="shared" si="266"/>
        <v/>
      </c>
      <c r="AC405" s="57" t="str">
        <f t="shared" si="266"/>
        <v/>
      </c>
      <c r="AD405" s="57" t="str">
        <f t="shared" si="266"/>
        <v/>
      </c>
      <c r="AE405" s="57" t="str">
        <f t="shared" si="266"/>
        <v/>
      </c>
      <c r="AF405" s="57" t="str">
        <f t="shared" si="266"/>
        <v/>
      </c>
      <c r="AG405" s="57" t="str">
        <f t="shared" si="266"/>
        <v/>
      </c>
      <c r="AH405" s="57" t="str">
        <f t="shared" si="266"/>
        <v/>
      </c>
      <c r="AI405" s="57" t="str">
        <f t="shared" si="266"/>
        <v/>
      </c>
      <c r="AJ405" s="57" t="str">
        <f t="shared" si="266"/>
        <v/>
      </c>
      <c r="AK405" s="57" t="str">
        <f t="shared" si="266"/>
        <v/>
      </c>
      <c r="AL405" s="57" t="str">
        <f t="shared" si="266"/>
        <v/>
      </c>
      <c r="AM405" s="57" t="str">
        <f t="shared" si="266"/>
        <v/>
      </c>
      <c r="AN405" s="57" t="str">
        <f t="shared" si="266"/>
        <v/>
      </c>
      <c r="AO405" s="57" t="str">
        <f t="shared" si="266"/>
        <v/>
      </c>
      <c r="AP405" s="57" t="str">
        <f t="shared" si="266"/>
        <v/>
      </c>
      <c r="AQ405" s="57" t="str">
        <f t="shared" si="266"/>
        <v/>
      </c>
      <c r="AR405" s="57" t="str">
        <f t="shared" si="266"/>
        <v/>
      </c>
      <c r="AS405" s="57" t="str">
        <f t="shared" si="266"/>
        <v/>
      </c>
      <c r="AT405" s="57" t="str">
        <f t="shared" si="266"/>
        <v/>
      </c>
      <c r="AU405" s="57" t="str">
        <f t="shared" si="266"/>
        <v/>
      </c>
      <c r="AV405" s="57" t="str">
        <f t="shared" si="266"/>
        <v/>
      </c>
      <c r="AW405" s="57" t="str">
        <f t="shared" si="266"/>
        <v/>
      </c>
      <c r="AX405" s="57" t="str">
        <f t="shared" si="266"/>
        <v/>
      </c>
      <c r="AY405" s="57" t="str">
        <f t="shared" si="266"/>
        <v/>
      </c>
      <c r="AZ405" s="57" t="str">
        <f t="shared" si="266"/>
        <v/>
      </c>
    </row>
    <row r="406" spans="2:52" x14ac:dyDescent="0.15">
      <c r="B406" s="50">
        <f t="shared" si="234"/>
        <v>13</v>
      </c>
      <c r="C406" s="50">
        <f t="shared" si="235"/>
        <v>29</v>
      </c>
      <c r="D406" s="50" t="str">
        <f t="shared" si="236"/>
        <v>2003_13_29</v>
      </c>
      <c r="E406" s="50" t="str">
        <f t="shared" si="238"/>
        <v>2_29_13</v>
      </c>
      <c r="F406" s="50">
        <f t="shared" si="239"/>
        <v>2</v>
      </c>
      <c r="G406" s="50">
        <f t="shared" si="240"/>
        <v>101</v>
      </c>
      <c r="H406" s="50">
        <f t="shared" si="241"/>
        <v>2101</v>
      </c>
      <c r="I406" s="57">
        <v>2003</v>
      </c>
      <c r="J406" s="57" t="s">
        <v>113</v>
      </c>
      <c r="K406" s="57" t="s">
        <v>393</v>
      </c>
      <c r="L406" s="57" t="str">
        <f t="shared" si="242"/>
        <v>2003_農業</v>
      </c>
      <c r="M406" s="57" t="str">
        <f t="shared" si="243"/>
        <v>2003_農業_グリーンライフ</v>
      </c>
      <c r="N406" s="57">
        <f t="shared" si="237"/>
        <v>2101</v>
      </c>
      <c r="P406" s="57">
        <f t="shared" si="244"/>
        <v>405</v>
      </c>
      <c r="X406" s="59">
        <v>3</v>
      </c>
      <c r="Y406" s="56" t="str">
        <f t="shared" si="267"/>
        <v/>
      </c>
      <c r="Z406" s="57" t="str">
        <f t="shared" si="268"/>
        <v/>
      </c>
      <c r="AA406" s="57" t="str">
        <f t="shared" si="269"/>
        <v/>
      </c>
      <c r="AB406" s="57" t="str">
        <f t="shared" si="266"/>
        <v/>
      </c>
      <c r="AC406" s="57" t="str">
        <f t="shared" si="266"/>
        <v/>
      </c>
      <c r="AD406" s="57" t="str">
        <f t="shared" si="266"/>
        <v/>
      </c>
      <c r="AE406" s="57" t="str">
        <f t="shared" si="266"/>
        <v/>
      </c>
      <c r="AF406" s="57" t="str">
        <f t="shared" si="266"/>
        <v/>
      </c>
      <c r="AG406" s="57" t="str">
        <f t="shared" si="266"/>
        <v/>
      </c>
      <c r="AH406" s="57" t="str">
        <f t="shared" si="266"/>
        <v/>
      </c>
      <c r="AI406" s="57" t="str">
        <f t="shared" si="266"/>
        <v/>
      </c>
      <c r="AJ406" s="57" t="str">
        <f t="shared" si="266"/>
        <v/>
      </c>
      <c r="AK406" s="57" t="str">
        <f t="shared" si="266"/>
        <v/>
      </c>
      <c r="AL406" s="57" t="str">
        <f t="shared" si="266"/>
        <v/>
      </c>
      <c r="AM406" s="57" t="str">
        <f t="shared" si="266"/>
        <v/>
      </c>
      <c r="AN406" s="57" t="str">
        <f t="shared" si="266"/>
        <v/>
      </c>
      <c r="AO406" s="57" t="str">
        <f t="shared" si="266"/>
        <v/>
      </c>
      <c r="AP406" s="57" t="str">
        <f t="shared" si="266"/>
        <v/>
      </c>
      <c r="AQ406" s="57" t="str">
        <f t="shared" si="266"/>
        <v/>
      </c>
      <c r="AR406" s="57" t="str">
        <f t="shared" si="266"/>
        <v/>
      </c>
      <c r="AS406" s="57" t="str">
        <f t="shared" si="266"/>
        <v/>
      </c>
      <c r="AT406" s="57" t="str">
        <f t="shared" si="266"/>
        <v/>
      </c>
      <c r="AU406" s="57" t="str">
        <f t="shared" si="266"/>
        <v/>
      </c>
      <c r="AV406" s="57" t="str">
        <f t="shared" si="266"/>
        <v/>
      </c>
      <c r="AW406" s="57" t="str">
        <f t="shared" si="266"/>
        <v/>
      </c>
      <c r="AX406" s="57" t="str">
        <f t="shared" si="266"/>
        <v/>
      </c>
      <c r="AY406" s="57" t="str">
        <f t="shared" si="266"/>
        <v/>
      </c>
      <c r="AZ406" s="57" t="str">
        <f t="shared" si="266"/>
        <v/>
      </c>
    </row>
    <row r="407" spans="2:52" x14ac:dyDescent="0.15">
      <c r="B407" s="50">
        <f t="shared" si="234"/>
        <v>13</v>
      </c>
      <c r="C407" s="50">
        <f t="shared" si="235"/>
        <v>30</v>
      </c>
      <c r="D407" s="50" t="str">
        <f t="shared" si="236"/>
        <v>2003_13_30</v>
      </c>
      <c r="E407" s="50" t="str">
        <f t="shared" si="238"/>
        <v>2_30_13</v>
      </c>
      <c r="F407" s="50">
        <f t="shared" si="239"/>
        <v>2</v>
      </c>
      <c r="G407" s="50">
        <f t="shared" si="240"/>
        <v>102</v>
      </c>
      <c r="H407" s="50">
        <f t="shared" si="241"/>
        <v>2102</v>
      </c>
      <c r="I407" s="57">
        <v>2003</v>
      </c>
      <c r="J407" s="57" t="s">
        <v>113</v>
      </c>
      <c r="K407" s="57" t="s">
        <v>573</v>
      </c>
      <c r="L407" s="57" t="str">
        <f t="shared" si="242"/>
        <v>2003_農業</v>
      </c>
      <c r="M407" s="57" t="str">
        <f t="shared" si="243"/>
        <v>2003_農業_学校設定科目</v>
      </c>
      <c r="N407" s="57">
        <f t="shared" si="237"/>
        <v>2102</v>
      </c>
      <c r="P407" s="57">
        <f t="shared" si="244"/>
        <v>406</v>
      </c>
      <c r="X407" s="59">
        <v>4</v>
      </c>
      <c r="Y407" s="56" t="str">
        <f t="shared" si="267"/>
        <v/>
      </c>
      <c r="Z407" s="57" t="str">
        <f t="shared" si="268"/>
        <v/>
      </c>
      <c r="AA407" s="57" t="str">
        <f t="shared" si="269"/>
        <v/>
      </c>
      <c r="AB407" s="57" t="str">
        <f t="shared" si="266"/>
        <v/>
      </c>
      <c r="AC407" s="57" t="str">
        <f t="shared" si="266"/>
        <v/>
      </c>
      <c r="AD407" s="57" t="str">
        <f t="shared" si="266"/>
        <v/>
      </c>
      <c r="AE407" s="57" t="str">
        <f t="shared" si="266"/>
        <v/>
      </c>
      <c r="AF407" s="57" t="str">
        <f t="shared" si="266"/>
        <v/>
      </c>
      <c r="AG407" s="57" t="str">
        <f t="shared" si="266"/>
        <v/>
      </c>
      <c r="AH407" s="57" t="str">
        <f t="shared" si="266"/>
        <v/>
      </c>
      <c r="AI407" s="57" t="str">
        <f t="shared" si="266"/>
        <v/>
      </c>
      <c r="AJ407" s="57" t="str">
        <f t="shared" si="266"/>
        <v/>
      </c>
      <c r="AK407" s="57" t="str">
        <f t="shared" si="266"/>
        <v/>
      </c>
      <c r="AL407" s="57" t="str">
        <f t="shared" si="266"/>
        <v/>
      </c>
      <c r="AM407" s="57" t="str">
        <f t="shared" si="266"/>
        <v/>
      </c>
      <c r="AN407" s="57" t="str">
        <f t="shared" si="266"/>
        <v/>
      </c>
      <c r="AO407" s="57" t="str">
        <f t="shared" si="266"/>
        <v/>
      </c>
      <c r="AP407" s="57" t="str">
        <f t="shared" si="266"/>
        <v/>
      </c>
      <c r="AQ407" s="57" t="str">
        <f t="shared" si="266"/>
        <v/>
      </c>
      <c r="AR407" s="57" t="str">
        <f t="shared" si="266"/>
        <v/>
      </c>
      <c r="AS407" s="57" t="str">
        <f t="shared" si="266"/>
        <v/>
      </c>
      <c r="AT407" s="57" t="str">
        <f t="shared" si="266"/>
        <v/>
      </c>
      <c r="AU407" s="57" t="str">
        <f t="shared" si="266"/>
        <v/>
      </c>
      <c r="AV407" s="57" t="str">
        <f t="shared" si="266"/>
        <v/>
      </c>
      <c r="AW407" s="57" t="str">
        <f t="shared" si="266"/>
        <v/>
      </c>
      <c r="AX407" s="57" t="str">
        <f t="shared" si="266"/>
        <v/>
      </c>
      <c r="AY407" s="57" t="str">
        <f t="shared" si="266"/>
        <v/>
      </c>
      <c r="AZ407" s="57" t="str">
        <f t="shared" si="266"/>
        <v/>
      </c>
    </row>
    <row r="408" spans="2:52" x14ac:dyDescent="0.15">
      <c r="B408" s="50">
        <f t="shared" si="234"/>
        <v>14</v>
      </c>
      <c r="C408" s="50">
        <f t="shared" si="235"/>
        <v>1</v>
      </c>
      <c r="D408" s="50" t="str">
        <f t="shared" si="236"/>
        <v>2003_14_1</v>
      </c>
      <c r="E408" s="50" t="str">
        <f t="shared" si="238"/>
        <v>2_1_14</v>
      </c>
      <c r="F408" s="50">
        <f t="shared" si="239"/>
        <v>2</v>
      </c>
      <c r="G408" s="50">
        <f t="shared" si="240"/>
        <v>103</v>
      </c>
      <c r="H408" s="50">
        <f t="shared" si="241"/>
        <v>2103</v>
      </c>
      <c r="I408" s="57">
        <v>2003</v>
      </c>
      <c r="J408" s="57" t="s">
        <v>144</v>
      </c>
      <c r="K408" s="57" t="s">
        <v>145</v>
      </c>
      <c r="L408" s="57" t="str">
        <f t="shared" si="242"/>
        <v>2003_工業</v>
      </c>
      <c r="M408" s="57" t="str">
        <f t="shared" si="243"/>
        <v>2003_工業_工業技術基礎</v>
      </c>
      <c r="N408" s="57">
        <f t="shared" si="237"/>
        <v>2103</v>
      </c>
      <c r="P408" s="57">
        <f t="shared" si="244"/>
        <v>407</v>
      </c>
      <c r="X408" s="59">
        <v>5</v>
      </c>
      <c r="Y408" s="56" t="str">
        <f t="shared" si="267"/>
        <v/>
      </c>
      <c r="Z408" s="57" t="str">
        <f t="shared" si="268"/>
        <v/>
      </c>
      <c r="AA408" s="57" t="str">
        <f t="shared" si="269"/>
        <v/>
      </c>
      <c r="AB408" s="57" t="str">
        <f t="shared" si="266"/>
        <v/>
      </c>
      <c r="AC408" s="57" t="str">
        <f t="shared" si="266"/>
        <v/>
      </c>
      <c r="AD408" s="57" t="str">
        <f t="shared" si="266"/>
        <v/>
      </c>
      <c r="AE408" s="57" t="str">
        <f t="shared" si="266"/>
        <v/>
      </c>
      <c r="AF408" s="57" t="str">
        <f t="shared" si="266"/>
        <v/>
      </c>
      <c r="AG408" s="57" t="str">
        <f t="shared" si="266"/>
        <v/>
      </c>
      <c r="AH408" s="57" t="str">
        <f t="shared" si="266"/>
        <v/>
      </c>
      <c r="AI408" s="57" t="str">
        <f t="shared" si="266"/>
        <v/>
      </c>
      <c r="AJ408" s="57" t="str">
        <f t="shared" si="266"/>
        <v/>
      </c>
      <c r="AK408" s="57" t="str">
        <f t="shared" si="266"/>
        <v/>
      </c>
      <c r="AL408" s="57" t="str">
        <f t="shared" si="266"/>
        <v/>
      </c>
      <c r="AM408" s="57" t="str">
        <f t="shared" si="266"/>
        <v/>
      </c>
      <c r="AN408" s="57" t="str">
        <f t="shared" si="266"/>
        <v/>
      </c>
      <c r="AO408" s="57" t="str">
        <f t="shared" si="266"/>
        <v/>
      </c>
      <c r="AP408" s="57" t="str">
        <f t="shared" si="266"/>
        <v/>
      </c>
      <c r="AQ408" s="57" t="str">
        <f t="shared" si="266"/>
        <v/>
      </c>
      <c r="AR408" s="57" t="str">
        <f t="shared" si="266"/>
        <v/>
      </c>
      <c r="AS408" s="57" t="str">
        <f t="shared" si="266"/>
        <v/>
      </c>
      <c r="AT408" s="57" t="str">
        <f t="shared" si="266"/>
        <v/>
      </c>
      <c r="AU408" s="57" t="str">
        <f t="shared" si="266"/>
        <v/>
      </c>
      <c r="AV408" s="57" t="str">
        <f t="shared" si="266"/>
        <v/>
      </c>
      <c r="AW408" s="57" t="str">
        <f t="shared" si="266"/>
        <v/>
      </c>
      <c r="AX408" s="57" t="str">
        <f t="shared" si="266"/>
        <v/>
      </c>
      <c r="AY408" s="57" t="str">
        <f t="shared" si="266"/>
        <v/>
      </c>
      <c r="AZ408" s="57" t="str">
        <f t="shared" si="266"/>
        <v/>
      </c>
    </row>
    <row r="409" spans="2:52" x14ac:dyDescent="0.15">
      <c r="B409" s="50">
        <f t="shared" si="234"/>
        <v>14</v>
      </c>
      <c r="C409" s="50">
        <f t="shared" si="235"/>
        <v>2</v>
      </c>
      <c r="D409" s="50" t="str">
        <f t="shared" si="236"/>
        <v>2003_14_2</v>
      </c>
      <c r="E409" s="50" t="str">
        <f t="shared" si="238"/>
        <v>2_2_14</v>
      </c>
      <c r="F409" s="50">
        <f t="shared" si="239"/>
        <v>2</v>
      </c>
      <c r="G409" s="50">
        <f t="shared" si="240"/>
        <v>104</v>
      </c>
      <c r="H409" s="50">
        <f t="shared" si="241"/>
        <v>2104</v>
      </c>
      <c r="I409" s="57">
        <v>2003</v>
      </c>
      <c r="J409" s="57" t="s">
        <v>144</v>
      </c>
      <c r="K409" s="57" t="s">
        <v>115</v>
      </c>
      <c r="L409" s="57" t="str">
        <f t="shared" si="242"/>
        <v>2003_工業</v>
      </c>
      <c r="M409" s="57" t="str">
        <f t="shared" si="243"/>
        <v>2003_工業_課題研究</v>
      </c>
      <c r="N409" s="57">
        <f t="shared" si="237"/>
        <v>2104</v>
      </c>
      <c r="P409" s="57">
        <f t="shared" si="244"/>
        <v>408</v>
      </c>
      <c r="X409" s="59">
        <v>6</v>
      </c>
      <c r="Y409" s="56" t="str">
        <f t="shared" si="267"/>
        <v/>
      </c>
      <c r="Z409" s="57" t="str">
        <f t="shared" si="268"/>
        <v/>
      </c>
      <c r="AA409" s="57" t="str">
        <f t="shared" si="269"/>
        <v/>
      </c>
      <c r="AB409" s="57" t="str">
        <f t="shared" si="266"/>
        <v/>
      </c>
      <c r="AC409" s="57" t="str">
        <f t="shared" si="266"/>
        <v/>
      </c>
      <c r="AD409" s="57" t="str">
        <f t="shared" si="266"/>
        <v/>
      </c>
      <c r="AE409" s="57" t="str">
        <f t="shared" si="266"/>
        <v/>
      </c>
      <c r="AF409" s="57" t="str">
        <f t="shared" si="266"/>
        <v/>
      </c>
      <c r="AG409" s="57" t="str">
        <f t="shared" si="266"/>
        <v/>
      </c>
      <c r="AH409" s="57" t="str">
        <f t="shared" si="266"/>
        <v/>
      </c>
      <c r="AI409" s="57" t="str">
        <f t="shared" si="266"/>
        <v/>
      </c>
      <c r="AJ409" s="57" t="str">
        <f t="shared" si="266"/>
        <v/>
      </c>
      <c r="AK409" s="57" t="str">
        <f t="shared" si="266"/>
        <v/>
      </c>
      <c r="AL409" s="57" t="str">
        <f t="shared" si="266"/>
        <v/>
      </c>
      <c r="AM409" s="57" t="str">
        <f t="shared" si="266"/>
        <v/>
      </c>
      <c r="AN409" s="57" t="str">
        <f t="shared" si="266"/>
        <v/>
      </c>
      <c r="AO409" s="57" t="str">
        <f t="shared" si="266"/>
        <v/>
      </c>
      <c r="AP409" s="57" t="str">
        <f t="shared" si="266"/>
        <v/>
      </c>
      <c r="AQ409" s="57" t="str">
        <f t="shared" si="266"/>
        <v/>
      </c>
      <c r="AR409" s="57" t="str">
        <f t="shared" si="266"/>
        <v/>
      </c>
      <c r="AS409" s="57" t="str">
        <f t="shared" si="266"/>
        <v/>
      </c>
      <c r="AT409" s="57" t="str">
        <f t="shared" si="266"/>
        <v/>
      </c>
      <c r="AU409" s="57" t="str">
        <f t="shared" si="266"/>
        <v/>
      </c>
      <c r="AV409" s="57" t="str">
        <f t="shared" si="266"/>
        <v/>
      </c>
      <c r="AW409" s="57" t="str">
        <f t="shared" si="266"/>
        <v/>
      </c>
      <c r="AX409" s="57" t="str">
        <f t="shared" si="266"/>
        <v/>
      </c>
      <c r="AY409" s="57" t="str">
        <f t="shared" si="266"/>
        <v/>
      </c>
      <c r="AZ409" s="57" t="str">
        <f t="shared" si="266"/>
        <v/>
      </c>
    </row>
    <row r="410" spans="2:52" x14ac:dyDescent="0.15">
      <c r="B410" s="50">
        <f t="shared" si="234"/>
        <v>14</v>
      </c>
      <c r="C410" s="50">
        <f t="shared" si="235"/>
        <v>3</v>
      </c>
      <c r="D410" s="50" t="str">
        <f t="shared" si="236"/>
        <v>2003_14_3</v>
      </c>
      <c r="E410" s="50" t="str">
        <f t="shared" si="238"/>
        <v>2_3_14</v>
      </c>
      <c r="F410" s="50">
        <f t="shared" si="239"/>
        <v>2</v>
      </c>
      <c r="G410" s="50">
        <f t="shared" si="240"/>
        <v>105</v>
      </c>
      <c r="H410" s="50">
        <f t="shared" si="241"/>
        <v>2105</v>
      </c>
      <c r="I410" s="57">
        <v>2003</v>
      </c>
      <c r="J410" s="57" t="s">
        <v>144</v>
      </c>
      <c r="K410" s="57" t="s">
        <v>146</v>
      </c>
      <c r="L410" s="57" t="str">
        <f t="shared" si="242"/>
        <v>2003_工業</v>
      </c>
      <c r="M410" s="57" t="str">
        <f t="shared" si="243"/>
        <v>2003_工業_実習</v>
      </c>
      <c r="N410" s="57">
        <f t="shared" si="237"/>
        <v>2105</v>
      </c>
      <c r="P410" s="57">
        <f t="shared" si="244"/>
        <v>409</v>
      </c>
      <c r="X410" s="59">
        <v>7</v>
      </c>
      <c r="Y410" s="56" t="str">
        <f t="shared" si="267"/>
        <v/>
      </c>
      <c r="Z410" s="57" t="str">
        <f t="shared" si="268"/>
        <v/>
      </c>
      <c r="AA410" s="57" t="str">
        <f t="shared" si="269"/>
        <v/>
      </c>
      <c r="AB410" s="57" t="str">
        <f t="shared" si="266"/>
        <v/>
      </c>
      <c r="AC410" s="57" t="str">
        <f t="shared" si="266"/>
        <v/>
      </c>
      <c r="AD410" s="57" t="str">
        <f t="shared" si="266"/>
        <v/>
      </c>
      <c r="AE410" s="57" t="str">
        <f t="shared" si="266"/>
        <v/>
      </c>
      <c r="AF410" s="57" t="str">
        <f t="shared" si="266"/>
        <v/>
      </c>
      <c r="AG410" s="57" t="str">
        <f t="shared" si="266"/>
        <v/>
      </c>
      <c r="AH410" s="57" t="str">
        <f t="shared" si="266"/>
        <v/>
      </c>
      <c r="AI410" s="57" t="str">
        <f t="shared" si="266"/>
        <v/>
      </c>
      <c r="AJ410" s="57" t="str">
        <f t="shared" si="266"/>
        <v/>
      </c>
      <c r="AK410" s="57" t="str">
        <f t="shared" si="266"/>
        <v/>
      </c>
      <c r="AL410" s="57" t="str">
        <f t="shared" si="266"/>
        <v/>
      </c>
      <c r="AM410" s="57" t="str">
        <f t="shared" si="266"/>
        <v/>
      </c>
      <c r="AN410" s="57" t="str">
        <f t="shared" si="266"/>
        <v/>
      </c>
      <c r="AO410" s="57" t="str">
        <f t="shared" si="266"/>
        <v/>
      </c>
      <c r="AP410" s="57" t="str">
        <f t="shared" si="266"/>
        <v/>
      </c>
      <c r="AQ410" s="57" t="str">
        <f t="shared" si="266"/>
        <v/>
      </c>
      <c r="AR410" s="57" t="str">
        <f t="shared" si="266"/>
        <v/>
      </c>
      <c r="AS410" s="57" t="str">
        <f t="shared" si="266"/>
        <v/>
      </c>
      <c r="AT410" s="57" t="str">
        <f t="shared" si="266"/>
        <v/>
      </c>
      <c r="AU410" s="57" t="str">
        <f t="shared" si="266"/>
        <v/>
      </c>
      <c r="AV410" s="57" t="str">
        <f t="shared" si="266"/>
        <v/>
      </c>
      <c r="AW410" s="57" t="str">
        <f t="shared" si="266"/>
        <v/>
      </c>
      <c r="AX410" s="57" t="str">
        <f t="shared" si="266"/>
        <v/>
      </c>
      <c r="AY410" s="57" t="str">
        <f t="shared" si="266"/>
        <v/>
      </c>
      <c r="AZ410" s="57" t="str">
        <f t="shared" si="266"/>
        <v/>
      </c>
    </row>
    <row r="411" spans="2:52" x14ac:dyDescent="0.15">
      <c r="B411" s="50">
        <f t="shared" si="234"/>
        <v>14</v>
      </c>
      <c r="C411" s="50">
        <f t="shared" si="235"/>
        <v>4</v>
      </c>
      <c r="D411" s="50" t="str">
        <f t="shared" si="236"/>
        <v>2003_14_4</v>
      </c>
      <c r="E411" s="50" t="str">
        <f t="shared" si="238"/>
        <v>2_4_14</v>
      </c>
      <c r="F411" s="50">
        <f t="shared" si="239"/>
        <v>2</v>
      </c>
      <c r="G411" s="50">
        <f t="shared" si="240"/>
        <v>106</v>
      </c>
      <c r="H411" s="50">
        <f t="shared" si="241"/>
        <v>2106</v>
      </c>
      <c r="I411" s="57">
        <v>2003</v>
      </c>
      <c r="J411" s="57" t="s">
        <v>144</v>
      </c>
      <c r="K411" s="57" t="s">
        <v>147</v>
      </c>
      <c r="L411" s="57" t="str">
        <f t="shared" si="242"/>
        <v>2003_工業</v>
      </c>
      <c r="M411" s="57" t="str">
        <f t="shared" si="243"/>
        <v>2003_工業_製図</v>
      </c>
      <c r="N411" s="57">
        <f t="shared" si="237"/>
        <v>2106</v>
      </c>
      <c r="P411" s="57">
        <f t="shared" si="244"/>
        <v>410</v>
      </c>
      <c r="X411" s="59">
        <v>8</v>
      </c>
      <c r="Y411" s="56" t="str">
        <f t="shared" si="267"/>
        <v/>
      </c>
      <c r="Z411" s="57" t="str">
        <f t="shared" si="268"/>
        <v/>
      </c>
      <c r="AA411" s="57" t="str">
        <f t="shared" si="269"/>
        <v/>
      </c>
      <c r="AB411" s="57" t="str">
        <f t="shared" si="266"/>
        <v/>
      </c>
      <c r="AC411" s="57" t="str">
        <f t="shared" si="266"/>
        <v/>
      </c>
      <c r="AD411" s="57" t="str">
        <f t="shared" si="266"/>
        <v/>
      </c>
      <c r="AE411" s="57" t="str">
        <f t="shared" si="266"/>
        <v/>
      </c>
      <c r="AF411" s="57" t="str">
        <f t="shared" si="266"/>
        <v/>
      </c>
      <c r="AG411" s="57" t="str">
        <f t="shared" si="266"/>
        <v/>
      </c>
      <c r="AH411" s="57" t="str">
        <f t="shared" si="266"/>
        <v/>
      </c>
      <c r="AI411" s="57" t="str">
        <f t="shared" si="266"/>
        <v/>
      </c>
      <c r="AJ411" s="57" t="str">
        <f t="shared" si="266"/>
        <v/>
      </c>
      <c r="AK411" s="57" t="str">
        <f t="shared" si="266"/>
        <v/>
      </c>
      <c r="AL411" s="57" t="str">
        <f t="shared" si="266"/>
        <v/>
      </c>
      <c r="AM411" s="57" t="str">
        <f t="shared" si="266"/>
        <v/>
      </c>
      <c r="AN411" s="57" t="str">
        <f t="shared" si="266"/>
        <v/>
      </c>
      <c r="AO411" s="57" t="str">
        <f t="shared" si="266"/>
        <v/>
      </c>
      <c r="AP411" s="57" t="str">
        <f t="shared" si="266"/>
        <v/>
      </c>
      <c r="AQ411" s="57" t="str">
        <f t="shared" si="266"/>
        <v/>
      </c>
      <c r="AR411" s="57" t="str">
        <f t="shared" si="266"/>
        <v/>
      </c>
      <c r="AS411" s="57" t="str">
        <f t="shared" si="266"/>
        <v/>
      </c>
      <c r="AT411" s="57" t="str">
        <f t="shared" si="266"/>
        <v/>
      </c>
      <c r="AU411" s="57" t="str">
        <f t="shared" si="266"/>
        <v/>
      </c>
      <c r="AV411" s="57" t="str">
        <f t="shared" si="266"/>
        <v/>
      </c>
      <c r="AW411" s="57" t="str">
        <f t="shared" si="266"/>
        <v/>
      </c>
      <c r="AX411" s="57" t="str">
        <f t="shared" si="266"/>
        <v/>
      </c>
      <c r="AY411" s="57" t="str">
        <f t="shared" si="266"/>
        <v/>
      </c>
      <c r="AZ411" s="57" t="str">
        <f t="shared" si="266"/>
        <v/>
      </c>
    </row>
    <row r="412" spans="2:52" x14ac:dyDescent="0.15">
      <c r="B412" s="50">
        <f t="shared" si="234"/>
        <v>14</v>
      </c>
      <c r="C412" s="50">
        <f t="shared" si="235"/>
        <v>5</v>
      </c>
      <c r="D412" s="50" t="str">
        <f t="shared" si="236"/>
        <v>2003_14_5</v>
      </c>
      <c r="E412" s="50" t="str">
        <f t="shared" si="238"/>
        <v>2_5_14</v>
      </c>
      <c r="F412" s="50">
        <f t="shared" si="239"/>
        <v>2</v>
      </c>
      <c r="G412" s="50">
        <f t="shared" si="240"/>
        <v>107</v>
      </c>
      <c r="H412" s="50">
        <f t="shared" si="241"/>
        <v>2107</v>
      </c>
      <c r="I412" s="57">
        <v>2003</v>
      </c>
      <c r="J412" s="57" t="s">
        <v>144</v>
      </c>
      <c r="K412" s="57" t="s">
        <v>357</v>
      </c>
      <c r="L412" s="57" t="str">
        <f t="shared" si="242"/>
        <v>2003_工業</v>
      </c>
      <c r="M412" s="57" t="str">
        <f t="shared" si="243"/>
        <v>2003_工業_工業数理基礎</v>
      </c>
      <c r="N412" s="57">
        <f t="shared" si="237"/>
        <v>2107</v>
      </c>
      <c r="P412" s="57">
        <f t="shared" si="244"/>
        <v>411</v>
      </c>
      <c r="X412" s="59">
        <v>9</v>
      </c>
      <c r="Y412" s="56" t="str">
        <f t="shared" si="267"/>
        <v/>
      </c>
      <c r="Z412" s="57" t="str">
        <f t="shared" si="268"/>
        <v/>
      </c>
      <c r="AA412" s="57" t="str">
        <f t="shared" si="269"/>
        <v/>
      </c>
      <c r="AB412" s="57" t="str">
        <f t="shared" si="266"/>
        <v/>
      </c>
      <c r="AC412" s="57" t="str">
        <f t="shared" si="266"/>
        <v/>
      </c>
      <c r="AD412" s="57" t="str">
        <f t="shared" si="266"/>
        <v/>
      </c>
      <c r="AE412" s="57" t="str">
        <f t="shared" si="266"/>
        <v/>
      </c>
      <c r="AF412" s="57" t="str">
        <f t="shared" si="266"/>
        <v/>
      </c>
      <c r="AG412" s="57" t="str">
        <f t="shared" si="266"/>
        <v/>
      </c>
      <c r="AH412" s="57" t="str">
        <f t="shared" si="266"/>
        <v/>
      </c>
      <c r="AI412" s="57" t="str">
        <f t="shared" si="266"/>
        <v/>
      </c>
      <c r="AJ412" s="57" t="str">
        <f t="shared" si="266"/>
        <v/>
      </c>
      <c r="AK412" s="57" t="str">
        <f t="shared" si="266"/>
        <v/>
      </c>
      <c r="AL412" s="57" t="str">
        <f t="shared" si="266"/>
        <v/>
      </c>
      <c r="AM412" s="57" t="str">
        <f t="shared" si="266"/>
        <v/>
      </c>
      <c r="AN412" s="57" t="str">
        <f t="shared" si="266"/>
        <v/>
      </c>
      <c r="AO412" s="57" t="str">
        <f t="shared" si="266"/>
        <v/>
      </c>
      <c r="AP412" s="57" t="str">
        <f t="shared" si="266"/>
        <v/>
      </c>
      <c r="AQ412" s="57" t="str">
        <f t="shared" si="266"/>
        <v/>
      </c>
      <c r="AR412" s="57" t="str">
        <f t="shared" si="266"/>
        <v/>
      </c>
      <c r="AS412" s="57" t="str">
        <f t="shared" si="266"/>
        <v/>
      </c>
      <c r="AT412" s="57" t="str">
        <f t="shared" si="266"/>
        <v/>
      </c>
      <c r="AU412" s="57" t="str">
        <f t="shared" si="266"/>
        <v/>
      </c>
      <c r="AV412" s="57" t="str">
        <f t="shared" si="266"/>
        <v/>
      </c>
      <c r="AW412" s="57" t="str">
        <f t="shared" si="266"/>
        <v/>
      </c>
      <c r="AX412" s="57" t="str">
        <f t="shared" si="266"/>
        <v/>
      </c>
      <c r="AY412" s="57" t="str">
        <f t="shared" si="266"/>
        <v/>
      </c>
      <c r="AZ412" s="57" t="str">
        <f t="shared" si="266"/>
        <v/>
      </c>
    </row>
    <row r="413" spans="2:52" x14ac:dyDescent="0.15">
      <c r="B413" s="50">
        <f t="shared" si="234"/>
        <v>14</v>
      </c>
      <c r="C413" s="50">
        <f t="shared" si="235"/>
        <v>6</v>
      </c>
      <c r="D413" s="50" t="str">
        <f t="shared" si="236"/>
        <v>2003_14_6</v>
      </c>
      <c r="E413" s="50" t="str">
        <f t="shared" si="238"/>
        <v>2_6_14</v>
      </c>
      <c r="F413" s="50">
        <f t="shared" si="239"/>
        <v>2</v>
      </c>
      <c r="G413" s="50">
        <f t="shared" si="240"/>
        <v>108</v>
      </c>
      <c r="H413" s="50">
        <f t="shared" si="241"/>
        <v>2108</v>
      </c>
      <c r="I413" s="57">
        <v>2003</v>
      </c>
      <c r="J413" s="57" t="s">
        <v>144</v>
      </c>
      <c r="K413" s="57" t="s">
        <v>362</v>
      </c>
      <c r="L413" s="57" t="str">
        <f t="shared" si="242"/>
        <v>2003_工業</v>
      </c>
      <c r="M413" s="57" t="str">
        <f t="shared" si="243"/>
        <v>2003_工業_情報技術基礎</v>
      </c>
      <c r="N413" s="57">
        <f t="shared" si="237"/>
        <v>2108</v>
      </c>
      <c r="P413" s="57">
        <f t="shared" si="244"/>
        <v>412</v>
      </c>
      <c r="X413" s="59">
        <v>10</v>
      </c>
      <c r="Y413" s="56" t="str">
        <f t="shared" si="267"/>
        <v/>
      </c>
      <c r="Z413" s="57" t="str">
        <f t="shared" si="268"/>
        <v/>
      </c>
      <c r="AA413" s="57" t="str">
        <f t="shared" si="269"/>
        <v/>
      </c>
      <c r="AB413" s="57" t="str">
        <f t="shared" si="266"/>
        <v/>
      </c>
      <c r="AC413" s="57" t="str">
        <f t="shared" si="266"/>
        <v/>
      </c>
      <c r="AD413" s="57" t="str">
        <f t="shared" si="266"/>
        <v/>
      </c>
      <c r="AE413" s="57" t="str">
        <f t="shared" si="266"/>
        <v/>
      </c>
      <c r="AF413" s="57" t="str">
        <f t="shared" si="266"/>
        <v/>
      </c>
      <c r="AG413" s="57" t="str">
        <f t="shared" si="266"/>
        <v/>
      </c>
      <c r="AH413" s="57" t="str">
        <f t="shared" si="266"/>
        <v/>
      </c>
      <c r="AI413" s="57" t="str">
        <f t="shared" si="266"/>
        <v/>
      </c>
      <c r="AJ413" s="57" t="str">
        <f t="shared" si="266"/>
        <v/>
      </c>
      <c r="AK413" s="57" t="str">
        <f t="shared" si="266"/>
        <v/>
      </c>
      <c r="AL413" s="57" t="str">
        <f t="shared" si="266"/>
        <v/>
      </c>
      <c r="AM413" s="57" t="str">
        <f t="shared" si="266"/>
        <v/>
      </c>
      <c r="AN413" s="57" t="str">
        <f t="shared" si="266"/>
        <v/>
      </c>
      <c r="AO413" s="57" t="str">
        <f t="shared" si="266"/>
        <v/>
      </c>
      <c r="AP413" s="57" t="str">
        <f t="shared" si="266"/>
        <v/>
      </c>
      <c r="AQ413" s="57" t="str">
        <f t="shared" si="266"/>
        <v/>
      </c>
      <c r="AR413" s="57" t="str">
        <f t="shared" si="266"/>
        <v/>
      </c>
      <c r="AS413" s="57" t="str">
        <f t="shared" si="266"/>
        <v/>
      </c>
      <c r="AT413" s="57" t="str">
        <f t="shared" si="266"/>
        <v/>
      </c>
      <c r="AU413" s="57" t="str">
        <f t="shared" si="266"/>
        <v/>
      </c>
      <c r="AV413" s="57" t="str">
        <f t="shared" si="266"/>
        <v/>
      </c>
      <c r="AW413" s="57" t="str">
        <f t="shared" si="266"/>
        <v/>
      </c>
      <c r="AX413" s="57" t="str">
        <f t="shared" si="266"/>
        <v/>
      </c>
      <c r="AY413" s="57" t="str">
        <f t="shared" si="266"/>
        <v/>
      </c>
      <c r="AZ413" s="57" t="str">
        <f t="shared" si="266"/>
        <v/>
      </c>
    </row>
    <row r="414" spans="2:52" x14ac:dyDescent="0.15">
      <c r="B414" s="50">
        <f t="shared" si="234"/>
        <v>14</v>
      </c>
      <c r="C414" s="50">
        <f t="shared" si="235"/>
        <v>7</v>
      </c>
      <c r="D414" s="50" t="str">
        <f t="shared" si="236"/>
        <v>2003_14_7</v>
      </c>
      <c r="E414" s="50" t="str">
        <f t="shared" si="238"/>
        <v>2_7_14</v>
      </c>
      <c r="F414" s="50">
        <f t="shared" si="239"/>
        <v>2</v>
      </c>
      <c r="G414" s="50">
        <f t="shared" si="240"/>
        <v>109</v>
      </c>
      <c r="H414" s="50">
        <f t="shared" si="241"/>
        <v>2109</v>
      </c>
      <c r="I414" s="57">
        <v>2003</v>
      </c>
      <c r="J414" s="57" t="s">
        <v>144</v>
      </c>
      <c r="K414" s="57" t="s">
        <v>367</v>
      </c>
      <c r="L414" s="57" t="str">
        <f t="shared" si="242"/>
        <v>2003_工業</v>
      </c>
      <c r="M414" s="57" t="str">
        <f t="shared" si="243"/>
        <v>2003_工業_材料技術基礎</v>
      </c>
      <c r="N414" s="57">
        <f t="shared" si="237"/>
        <v>2109</v>
      </c>
      <c r="P414" s="57">
        <f t="shared" si="244"/>
        <v>413</v>
      </c>
      <c r="X414" s="59">
        <v>11</v>
      </c>
      <c r="Y414" s="56" t="str">
        <f t="shared" si="267"/>
        <v/>
      </c>
      <c r="Z414" s="57" t="str">
        <f t="shared" si="268"/>
        <v/>
      </c>
      <c r="AA414" s="57" t="str">
        <f t="shared" si="269"/>
        <v/>
      </c>
      <c r="AB414" s="57" t="str">
        <f t="shared" si="266"/>
        <v/>
      </c>
      <c r="AC414" s="57" t="str">
        <f t="shared" si="266"/>
        <v/>
      </c>
      <c r="AD414" s="57" t="str">
        <f t="shared" si="266"/>
        <v/>
      </c>
      <c r="AE414" s="57" t="str">
        <f t="shared" si="266"/>
        <v/>
      </c>
      <c r="AF414" s="57" t="str">
        <f t="shared" si="266"/>
        <v/>
      </c>
      <c r="AG414" s="57" t="str">
        <f t="shared" ref="AG414:AV445" si="270">IFERROR(VLOOKUP($W$401&amp;"_"&amp;AG$401&amp;"_"&amp;$X414,$D:$K,8,0),"")</f>
        <v/>
      </c>
      <c r="AH414" s="57" t="str">
        <f t="shared" si="270"/>
        <v/>
      </c>
      <c r="AI414" s="57" t="str">
        <f t="shared" si="270"/>
        <v/>
      </c>
      <c r="AJ414" s="57" t="str">
        <f t="shared" si="270"/>
        <v/>
      </c>
      <c r="AK414" s="57" t="str">
        <f t="shared" si="270"/>
        <v/>
      </c>
      <c r="AL414" s="57" t="str">
        <f t="shared" si="270"/>
        <v/>
      </c>
      <c r="AM414" s="57" t="str">
        <f t="shared" si="270"/>
        <v/>
      </c>
      <c r="AN414" s="57" t="str">
        <f t="shared" si="270"/>
        <v/>
      </c>
      <c r="AO414" s="57" t="str">
        <f t="shared" si="270"/>
        <v/>
      </c>
      <c r="AP414" s="57" t="str">
        <f t="shared" si="270"/>
        <v/>
      </c>
      <c r="AQ414" s="57" t="str">
        <f t="shared" si="270"/>
        <v/>
      </c>
      <c r="AR414" s="57" t="str">
        <f t="shared" si="270"/>
        <v/>
      </c>
      <c r="AS414" s="57" t="str">
        <f t="shared" si="270"/>
        <v/>
      </c>
      <c r="AT414" s="57" t="str">
        <f t="shared" si="270"/>
        <v/>
      </c>
      <c r="AU414" s="57" t="str">
        <f t="shared" si="270"/>
        <v/>
      </c>
      <c r="AV414" s="57" t="str">
        <f t="shared" si="270"/>
        <v/>
      </c>
      <c r="AW414" s="57" t="str">
        <f t="shared" ref="AW414:AZ445" si="271">IFERROR(VLOOKUP($W$401&amp;"_"&amp;AW$401&amp;"_"&amp;$X414,$D:$K,8,0),"")</f>
        <v/>
      </c>
      <c r="AX414" s="57" t="str">
        <f t="shared" si="271"/>
        <v/>
      </c>
      <c r="AY414" s="57" t="str">
        <f t="shared" si="271"/>
        <v/>
      </c>
      <c r="AZ414" s="57" t="str">
        <f t="shared" si="271"/>
        <v/>
      </c>
    </row>
    <row r="415" spans="2:52" x14ac:dyDescent="0.15">
      <c r="B415" s="50">
        <f t="shared" si="234"/>
        <v>14</v>
      </c>
      <c r="C415" s="50">
        <f t="shared" si="235"/>
        <v>8</v>
      </c>
      <c r="D415" s="50" t="str">
        <f t="shared" si="236"/>
        <v>2003_14_8</v>
      </c>
      <c r="E415" s="50" t="str">
        <f t="shared" si="238"/>
        <v>2_8_14</v>
      </c>
      <c r="F415" s="50">
        <f t="shared" si="239"/>
        <v>2</v>
      </c>
      <c r="G415" s="50">
        <f t="shared" si="240"/>
        <v>110</v>
      </c>
      <c r="H415" s="50">
        <f t="shared" si="241"/>
        <v>2110</v>
      </c>
      <c r="I415" s="57">
        <v>2003</v>
      </c>
      <c r="J415" s="57" t="s">
        <v>144</v>
      </c>
      <c r="K415" s="57" t="s">
        <v>369</v>
      </c>
      <c r="L415" s="57" t="str">
        <f t="shared" si="242"/>
        <v>2003_工業</v>
      </c>
      <c r="M415" s="57" t="str">
        <f t="shared" si="243"/>
        <v>2003_工業_生産システム技術</v>
      </c>
      <c r="N415" s="57">
        <f t="shared" si="237"/>
        <v>2110</v>
      </c>
      <c r="P415" s="57">
        <f t="shared" si="244"/>
        <v>414</v>
      </c>
      <c r="X415" s="59">
        <v>12</v>
      </c>
      <c r="Y415" s="56" t="str">
        <f t="shared" si="267"/>
        <v/>
      </c>
      <c r="Z415" s="57" t="str">
        <f t="shared" si="268"/>
        <v/>
      </c>
      <c r="AA415" s="57" t="str">
        <f t="shared" si="269"/>
        <v/>
      </c>
      <c r="AB415" s="57" t="str">
        <f t="shared" si="269"/>
        <v/>
      </c>
      <c r="AC415" s="57" t="str">
        <f t="shared" si="269"/>
        <v/>
      </c>
      <c r="AD415" s="57" t="str">
        <f t="shared" si="269"/>
        <v/>
      </c>
      <c r="AE415" s="57" t="str">
        <f t="shared" si="269"/>
        <v/>
      </c>
      <c r="AF415" s="57" t="str">
        <f t="shared" si="269"/>
        <v/>
      </c>
      <c r="AG415" s="57" t="str">
        <f t="shared" si="269"/>
        <v/>
      </c>
      <c r="AH415" s="57" t="str">
        <f t="shared" si="269"/>
        <v/>
      </c>
      <c r="AI415" s="57" t="str">
        <f t="shared" si="269"/>
        <v/>
      </c>
      <c r="AJ415" s="57" t="str">
        <f t="shared" si="269"/>
        <v/>
      </c>
      <c r="AK415" s="57" t="str">
        <f t="shared" si="269"/>
        <v/>
      </c>
      <c r="AL415" s="57" t="str">
        <f t="shared" si="269"/>
        <v/>
      </c>
      <c r="AM415" s="57" t="str">
        <f t="shared" si="269"/>
        <v/>
      </c>
      <c r="AN415" s="57" t="str">
        <f t="shared" si="269"/>
        <v/>
      </c>
      <c r="AO415" s="57" t="str">
        <f t="shared" si="269"/>
        <v/>
      </c>
      <c r="AP415" s="57" t="str">
        <f t="shared" si="269"/>
        <v/>
      </c>
      <c r="AQ415" s="57" t="str">
        <f t="shared" si="270"/>
        <v/>
      </c>
      <c r="AR415" s="57" t="str">
        <f t="shared" si="270"/>
        <v/>
      </c>
      <c r="AS415" s="57" t="str">
        <f t="shared" si="270"/>
        <v/>
      </c>
      <c r="AT415" s="57" t="str">
        <f t="shared" si="270"/>
        <v/>
      </c>
      <c r="AU415" s="57" t="str">
        <f t="shared" si="270"/>
        <v/>
      </c>
      <c r="AV415" s="57" t="str">
        <f t="shared" si="270"/>
        <v/>
      </c>
      <c r="AW415" s="57" t="str">
        <f t="shared" si="271"/>
        <v/>
      </c>
      <c r="AX415" s="57" t="str">
        <f t="shared" si="271"/>
        <v/>
      </c>
      <c r="AY415" s="57" t="str">
        <f t="shared" si="271"/>
        <v/>
      </c>
      <c r="AZ415" s="57" t="str">
        <f t="shared" si="271"/>
        <v/>
      </c>
    </row>
    <row r="416" spans="2:52" x14ac:dyDescent="0.15">
      <c r="B416" s="50">
        <f t="shared" si="234"/>
        <v>14</v>
      </c>
      <c r="C416" s="50">
        <f t="shared" si="235"/>
        <v>9</v>
      </c>
      <c r="D416" s="50" t="str">
        <f t="shared" si="236"/>
        <v>2003_14_9</v>
      </c>
      <c r="E416" s="50" t="str">
        <f t="shared" si="238"/>
        <v>2_9_14</v>
      </c>
      <c r="F416" s="50">
        <f t="shared" si="239"/>
        <v>2</v>
      </c>
      <c r="G416" s="50">
        <f t="shared" si="240"/>
        <v>111</v>
      </c>
      <c r="H416" s="50">
        <f t="shared" si="241"/>
        <v>2111</v>
      </c>
      <c r="I416" s="57">
        <v>2003</v>
      </c>
      <c r="J416" s="57" t="s">
        <v>144</v>
      </c>
      <c r="K416" s="57" t="s">
        <v>372</v>
      </c>
      <c r="L416" s="57" t="str">
        <f t="shared" si="242"/>
        <v>2003_工業</v>
      </c>
      <c r="M416" s="57" t="str">
        <f t="shared" si="243"/>
        <v>2003_工業_工業技術英語</v>
      </c>
      <c r="N416" s="57">
        <f t="shared" si="237"/>
        <v>2111</v>
      </c>
      <c r="P416" s="57">
        <f t="shared" si="244"/>
        <v>415</v>
      </c>
      <c r="X416" s="59">
        <v>13</v>
      </c>
      <c r="Y416" s="56" t="str">
        <f t="shared" si="267"/>
        <v/>
      </c>
      <c r="Z416" s="57" t="str">
        <f t="shared" si="268"/>
        <v/>
      </c>
      <c r="AA416" s="57" t="str">
        <f t="shared" si="269"/>
        <v/>
      </c>
      <c r="AB416" s="57" t="str">
        <f t="shared" si="269"/>
        <v/>
      </c>
      <c r="AC416" s="57" t="str">
        <f t="shared" si="269"/>
        <v/>
      </c>
      <c r="AD416" s="57" t="str">
        <f t="shared" si="269"/>
        <v/>
      </c>
      <c r="AE416" s="57" t="str">
        <f t="shared" si="269"/>
        <v/>
      </c>
      <c r="AF416" s="57" t="str">
        <f t="shared" si="269"/>
        <v/>
      </c>
      <c r="AG416" s="57" t="str">
        <f t="shared" si="269"/>
        <v/>
      </c>
      <c r="AH416" s="57" t="str">
        <f t="shared" si="269"/>
        <v/>
      </c>
      <c r="AI416" s="57" t="str">
        <f t="shared" si="269"/>
        <v/>
      </c>
      <c r="AJ416" s="57" t="str">
        <f t="shared" si="269"/>
        <v/>
      </c>
      <c r="AK416" s="57" t="str">
        <f t="shared" si="269"/>
        <v/>
      </c>
      <c r="AL416" s="57" t="str">
        <f t="shared" si="269"/>
        <v/>
      </c>
      <c r="AM416" s="57" t="str">
        <f t="shared" si="269"/>
        <v/>
      </c>
      <c r="AN416" s="57" t="str">
        <f t="shared" si="269"/>
        <v/>
      </c>
      <c r="AO416" s="57" t="str">
        <f t="shared" si="269"/>
        <v/>
      </c>
      <c r="AP416" s="57" t="str">
        <f t="shared" si="269"/>
        <v/>
      </c>
      <c r="AQ416" s="57" t="str">
        <f t="shared" si="270"/>
        <v/>
      </c>
      <c r="AR416" s="57" t="str">
        <f t="shared" si="270"/>
        <v/>
      </c>
      <c r="AS416" s="57" t="str">
        <f t="shared" si="270"/>
        <v/>
      </c>
      <c r="AT416" s="57" t="str">
        <f t="shared" si="270"/>
        <v/>
      </c>
      <c r="AU416" s="57" t="str">
        <f t="shared" si="270"/>
        <v/>
      </c>
      <c r="AV416" s="57" t="str">
        <f t="shared" si="270"/>
        <v/>
      </c>
      <c r="AW416" s="57" t="str">
        <f t="shared" si="271"/>
        <v/>
      </c>
      <c r="AX416" s="57" t="str">
        <f t="shared" si="271"/>
        <v/>
      </c>
      <c r="AY416" s="57" t="str">
        <f t="shared" si="271"/>
        <v/>
      </c>
      <c r="AZ416" s="57" t="str">
        <f t="shared" si="271"/>
        <v/>
      </c>
    </row>
    <row r="417" spans="2:52" x14ac:dyDescent="0.15">
      <c r="B417" s="50">
        <f t="shared" si="234"/>
        <v>14</v>
      </c>
      <c r="C417" s="50">
        <f t="shared" si="235"/>
        <v>10</v>
      </c>
      <c r="D417" s="50" t="str">
        <f t="shared" si="236"/>
        <v>2003_14_10</v>
      </c>
      <c r="E417" s="50" t="str">
        <f t="shared" si="238"/>
        <v>2_10_14</v>
      </c>
      <c r="F417" s="50">
        <f t="shared" si="239"/>
        <v>2</v>
      </c>
      <c r="G417" s="50">
        <f t="shared" si="240"/>
        <v>112</v>
      </c>
      <c r="H417" s="50">
        <f t="shared" si="241"/>
        <v>2112</v>
      </c>
      <c r="I417" s="57">
        <v>2003</v>
      </c>
      <c r="J417" s="57" t="s">
        <v>144</v>
      </c>
      <c r="K417" s="57" t="s">
        <v>150</v>
      </c>
      <c r="L417" s="57" t="str">
        <f t="shared" si="242"/>
        <v>2003_工業</v>
      </c>
      <c r="M417" s="57" t="str">
        <f t="shared" si="243"/>
        <v>2003_工業_工業管理技術</v>
      </c>
      <c r="N417" s="57">
        <f t="shared" si="237"/>
        <v>2112</v>
      </c>
      <c r="P417" s="57">
        <f t="shared" si="244"/>
        <v>416</v>
      </c>
      <c r="X417" s="59">
        <v>14</v>
      </c>
      <c r="Y417" s="56" t="str">
        <f t="shared" si="267"/>
        <v/>
      </c>
      <c r="Z417" s="57" t="str">
        <f t="shared" si="268"/>
        <v/>
      </c>
      <c r="AA417" s="57" t="str">
        <f t="shared" si="269"/>
        <v/>
      </c>
      <c r="AB417" s="57" t="str">
        <f t="shared" si="269"/>
        <v/>
      </c>
      <c r="AC417" s="57" t="str">
        <f t="shared" si="269"/>
        <v/>
      </c>
      <c r="AD417" s="57" t="str">
        <f t="shared" si="269"/>
        <v/>
      </c>
      <c r="AE417" s="57" t="str">
        <f t="shared" si="269"/>
        <v/>
      </c>
      <c r="AF417" s="57" t="str">
        <f t="shared" si="269"/>
        <v/>
      </c>
      <c r="AG417" s="57" t="str">
        <f t="shared" si="269"/>
        <v/>
      </c>
      <c r="AH417" s="57" t="str">
        <f t="shared" si="269"/>
        <v/>
      </c>
      <c r="AI417" s="57" t="str">
        <f t="shared" si="269"/>
        <v/>
      </c>
      <c r="AJ417" s="57" t="str">
        <f t="shared" si="269"/>
        <v/>
      </c>
      <c r="AK417" s="57" t="str">
        <f t="shared" si="269"/>
        <v/>
      </c>
      <c r="AL417" s="57" t="str">
        <f t="shared" si="269"/>
        <v/>
      </c>
      <c r="AM417" s="57" t="str">
        <f t="shared" si="269"/>
        <v/>
      </c>
      <c r="AN417" s="57" t="str">
        <f t="shared" si="269"/>
        <v/>
      </c>
      <c r="AO417" s="57" t="str">
        <f t="shared" si="269"/>
        <v/>
      </c>
      <c r="AP417" s="57" t="str">
        <f t="shared" si="269"/>
        <v/>
      </c>
      <c r="AQ417" s="57" t="str">
        <f t="shared" si="270"/>
        <v/>
      </c>
      <c r="AR417" s="57" t="str">
        <f t="shared" si="270"/>
        <v/>
      </c>
      <c r="AS417" s="57" t="str">
        <f t="shared" si="270"/>
        <v/>
      </c>
      <c r="AT417" s="57" t="str">
        <f t="shared" si="270"/>
        <v/>
      </c>
      <c r="AU417" s="57" t="str">
        <f t="shared" si="270"/>
        <v/>
      </c>
      <c r="AV417" s="57" t="str">
        <f t="shared" si="270"/>
        <v/>
      </c>
      <c r="AW417" s="57" t="str">
        <f t="shared" si="271"/>
        <v/>
      </c>
      <c r="AX417" s="57" t="str">
        <f t="shared" si="271"/>
        <v/>
      </c>
      <c r="AY417" s="57" t="str">
        <f t="shared" si="271"/>
        <v/>
      </c>
      <c r="AZ417" s="57" t="str">
        <f t="shared" si="271"/>
        <v/>
      </c>
    </row>
    <row r="418" spans="2:52" x14ac:dyDescent="0.15">
      <c r="B418" s="50">
        <f t="shared" si="234"/>
        <v>14</v>
      </c>
      <c r="C418" s="50">
        <f t="shared" si="235"/>
        <v>11</v>
      </c>
      <c r="D418" s="50" t="str">
        <f t="shared" si="236"/>
        <v>2003_14_11</v>
      </c>
      <c r="E418" s="50" t="str">
        <f t="shared" si="238"/>
        <v>2_11_14</v>
      </c>
      <c r="F418" s="50">
        <f t="shared" si="239"/>
        <v>2</v>
      </c>
      <c r="G418" s="50">
        <f t="shared" si="240"/>
        <v>113</v>
      </c>
      <c r="H418" s="50">
        <f t="shared" si="241"/>
        <v>2113</v>
      </c>
      <c r="I418" s="57">
        <v>2003</v>
      </c>
      <c r="J418" s="57" t="s">
        <v>144</v>
      </c>
      <c r="K418" s="57" t="s">
        <v>151</v>
      </c>
      <c r="L418" s="57" t="str">
        <f t="shared" si="242"/>
        <v>2003_工業</v>
      </c>
      <c r="M418" s="57" t="str">
        <f t="shared" si="243"/>
        <v>2003_工業_機械工作</v>
      </c>
      <c r="N418" s="57">
        <f t="shared" si="237"/>
        <v>2113</v>
      </c>
      <c r="P418" s="57">
        <f t="shared" si="244"/>
        <v>417</v>
      </c>
      <c r="X418" s="59">
        <v>15</v>
      </c>
      <c r="Y418" s="56" t="str">
        <f t="shared" si="267"/>
        <v/>
      </c>
      <c r="Z418" s="57" t="str">
        <f t="shared" si="268"/>
        <v/>
      </c>
      <c r="AA418" s="57" t="str">
        <f t="shared" si="269"/>
        <v/>
      </c>
      <c r="AB418" s="57" t="str">
        <f t="shared" si="269"/>
        <v/>
      </c>
      <c r="AC418" s="57" t="str">
        <f t="shared" si="269"/>
        <v/>
      </c>
      <c r="AD418" s="57" t="str">
        <f t="shared" si="269"/>
        <v/>
      </c>
      <c r="AE418" s="57" t="str">
        <f t="shared" si="269"/>
        <v/>
      </c>
      <c r="AF418" s="57" t="str">
        <f t="shared" si="269"/>
        <v/>
      </c>
      <c r="AG418" s="57" t="str">
        <f t="shared" si="269"/>
        <v/>
      </c>
      <c r="AH418" s="57" t="str">
        <f t="shared" si="269"/>
        <v/>
      </c>
      <c r="AI418" s="57" t="str">
        <f t="shared" si="269"/>
        <v/>
      </c>
      <c r="AJ418" s="57" t="str">
        <f t="shared" si="269"/>
        <v/>
      </c>
      <c r="AK418" s="57" t="str">
        <f t="shared" si="269"/>
        <v/>
      </c>
      <c r="AL418" s="57" t="str">
        <f t="shared" si="269"/>
        <v/>
      </c>
      <c r="AM418" s="57" t="str">
        <f t="shared" si="269"/>
        <v/>
      </c>
      <c r="AN418" s="57" t="str">
        <f t="shared" si="269"/>
        <v/>
      </c>
      <c r="AO418" s="57" t="str">
        <f t="shared" si="269"/>
        <v/>
      </c>
      <c r="AP418" s="57" t="str">
        <f t="shared" si="269"/>
        <v/>
      </c>
      <c r="AQ418" s="57" t="str">
        <f t="shared" si="270"/>
        <v/>
      </c>
      <c r="AR418" s="57" t="str">
        <f t="shared" si="270"/>
        <v/>
      </c>
      <c r="AS418" s="57" t="str">
        <f t="shared" si="270"/>
        <v/>
      </c>
      <c r="AT418" s="57" t="str">
        <f t="shared" si="270"/>
        <v/>
      </c>
      <c r="AU418" s="57" t="str">
        <f t="shared" si="270"/>
        <v/>
      </c>
      <c r="AV418" s="57" t="str">
        <f t="shared" si="270"/>
        <v/>
      </c>
      <c r="AW418" s="57" t="str">
        <f t="shared" si="271"/>
        <v/>
      </c>
      <c r="AX418" s="57" t="str">
        <f t="shared" si="271"/>
        <v/>
      </c>
      <c r="AY418" s="57" t="str">
        <f t="shared" si="271"/>
        <v/>
      </c>
      <c r="AZ418" s="57" t="str">
        <f t="shared" si="271"/>
        <v/>
      </c>
    </row>
    <row r="419" spans="2:52" x14ac:dyDescent="0.15">
      <c r="B419" s="50">
        <f t="shared" si="234"/>
        <v>14</v>
      </c>
      <c r="C419" s="50">
        <f t="shared" si="235"/>
        <v>12</v>
      </c>
      <c r="D419" s="50" t="str">
        <f t="shared" si="236"/>
        <v>2003_14_12</v>
      </c>
      <c r="E419" s="50" t="str">
        <f t="shared" si="238"/>
        <v>2_12_14</v>
      </c>
      <c r="F419" s="50">
        <f t="shared" si="239"/>
        <v>2</v>
      </c>
      <c r="G419" s="50">
        <f t="shared" si="240"/>
        <v>114</v>
      </c>
      <c r="H419" s="50">
        <f t="shared" si="241"/>
        <v>2114</v>
      </c>
      <c r="I419" s="57">
        <v>2003</v>
      </c>
      <c r="J419" s="57" t="s">
        <v>144</v>
      </c>
      <c r="K419" s="57" t="s">
        <v>152</v>
      </c>
      <c r="L419" s="57" t="str">
        <f t="shared" si="242"/>
        <v>2003_工業</v>
      </c>
      <c r="M419" s="57" t="str">
        <f t="shared" si="243"/>
        <v>2003_工業_機械設計</v>
      </c>
      <c r="N419" s="57">
        <f t="shared" si="237"/>
        <v>2114</v>
      </c>
      <c r="P419" s="57">
        <f t="shared" si="244"/>
        <v>418</v>
      </c>
      <c r="X419" s="59">
        <v>16</v>
      </c>
      <c r="Y419" s="56" t="str">
        <f t="shared" si="267"/>
        <v/>
      </c>
      <c r="Z419" s="57" t="str">
        <f t="shared" si="268"/>
        <v/>
      </c>
      <c r="AA419" s="57" t="str">
        <f t="shared" si="269"/>
        <v/>
      </c>
      <c r="AB419" s="57" t="str">
        <f t="shared" si="269"/>
        <v/>
      </c>
      <c r="AC419" s="57" t="str">
        <f t="shared" si="269"/>
        <v/>
      </c>
      <c r="AD419" s="57" t="str">
        <f t="shared" si="269"/>
        <v/>
      </c>
      <c r="AE419" s="57" t="str">
        <f t="shared" si="269"/>
        <v/>
      </c>
      <c r="AF419" s="57" t="str">
        <f t="shared" si="269"/>
        <v/>
      </c>
      <c r="AG419" s="57" t="str">
        <f t="shared" si="269"/>
        <v/>
      </c>
      <c r="AH419" s="57" t="str">
        <f t="shared" si="269"/>
        <v/>
      </c>
      <c r="AI419" s="57" t="str">
        <f t="shared" si="269"/>
        <v/>
      </c>
      <c r="AJ419" s="57" t="str">
        <f t="shared" si="269"/>
        <v/>
      </c>
      <c r="AK419" s="57" t="str">
        <f t="shared" si="269"/>
        <v/>
      </c>
      <c r="AL419" s="57" t="str">
        <f t="shared" si="269"/>
        <v/>
      </c>
      <c r="AM419" s="57" t="str">
        <f t="shared" si="269"/>
        <v/>
      </c>
      <c r="AN419" s="57" t="str">
        <f t="shared" si="269"/>
        <v/>
      </c>
      <c r="AO419" s="57" t="str">
        <f t="shared" si="269"/>
        <v/>
      </c>
      <c r="AP419" s="57" t="str">
        <f t="shared" si="269"/>
        <v/>
      </c>
      <c r="AQ419" s="57" t="str">
        <f t="shared" si="270"/>
        <v/>
      </c>
      <c r="AR419" s="57" t="str">
        <f t="shared" si="270"/>
        <v/>
      </c>
      <c r="AS419" s="57" t="str">
        <f t="shared" si="270"/>
        <v/>
      </c>
      <c r="AT419" s="57" t="str">
        <f t="shared" si="270"/>
        <v/>
      </c>
      <c r="AU419" s="57" t="str">
        <f t="shared" si="270"/>
        <v/>
      </c>
      <c r="AV419" s="57" t="str">
        <f t="shared" si="270"/>
        <v/>
      </c>
      <c r="AW419" s="57" t="str">
        <f t="shared" si="271"/>
        <v/>
      </c>
      <c r="AX419" s="57" t="str">
        <f t="shared" si="271"/>
        <v/>
      </c>
      <c r="AY419" s="57" t="str">
        <f t="shared" si="271"/>
        <v/>
      </c>
      <c r="AZ419" s="57" t="str">
        <f t="shared" si="271"/>
        <v/>
      </c>
    </row>
    <row r="420" spans="2:52" x14ac:dyDescent="0.15">
      <c r="B420" s="50">
        <f t="shared" si="234"/>
        <v>14</v>
      </c>
      <c r="C420" s="50">
        <f t="shared" si="235"/>
        <v>13</v>
      </c>
      <c r="D420" s="50" t="str">
        <f t="shared" si="236"/>
        <v>2003_14_13</v>
      </c>
      <c r="E420" s="50" t="str">
        <f t="shared" si="238"/>
        <v>2_13_14</v>
      </c>
      <c r="F420" s="50">
        <f t="shared" si="239"/>
        <v>2</v>
      </c>
      <c r="G420" s="50">
        <f t="shared" si="240"/>
        <v>115</v>
      </c>
      <c r="H420" s="50">
        <f t="shared" si="241"/>
        <v>2115</v>
      </c>
      <c r="I420" s="57">
        <v>2003</v>
      </c>
      <c r="J420" s="57" t="s">
        <v>144</v>
      </c>
      <c r="K420" s="57" t="s">
        <v>153</v>
      </c>
      <c r="L420" s="57" t="str">
        <f t="shared" si="242"/>
        <v>2003_工業</v>
      </c>
      <c r="M420" s="57" t="str">
        <f t="shared" si="243"/>
        <v>2003_工業_原動機</v>
      </c>
      <c r="N420" s="57">
        <f t="shared" si="237"/>
        <v>2115</v>
      </c>
      <c r="P420" s="57">
        <f t="shared" si="244"/>
        <v>419</v>
      </c>
      <c r="X420" s="59">
        <v>17</v>
      </c>
      <c r="Y420" s="56" t="str">
        <f t="shared" si="267"/>
        <v/>
      </c>
      <c r="Z420" s="57" t="str">
        <f t="shared" si="268"/>
        <v/>
      </c>
      <c r="AA420" s="57" t="str">
        <f t="shared" si="269"/>
        <v/>
      </c>
      <c r="AB420" s="57" t="str">
        <f t="shared" si="269"/>
        <v/>
      </c>
      <c r="AC420" s="57" t="str">
        <f t="shared" si="269"/>
        <v/>
      </c>
      <c r="AD420" s="57" t="str">
        <f t="shared" si="269"/>
        <v/>
      </c>
      <c r="AE420" s="57" t="str">
        <f t="shared" si="269"/>
        <v/>
      </c>
      <c r="AF420" s="57" t="str">
        <f t="shared" si="269"/>
        <v/>
      </c>
      <c r="AG420" s="57" t="str">
        <f t="shared" si="269"/>
        <v/>
      </c>
      <c r="AH420" s="57" t="str">
        <f t="shared" si="269"/>
        <v/>
      </c>
      <c r="AI420" s="57" t="str">
        <f t="shared" si="269"/>
        <v/>
      </c>
      <c r="AJ420" s="57" t="str">
        <f t="shared" si="269"/>
        <v/>
      </c>
      <c r="AK420" s="57" t="str">
        <f t="shared" si="269"/>
        <v/>
      </c>
      <c r="AL420" s="57" t="str">
        <f t="shared" si="269"/>
        <v/>
      </c>
      <c r="AM420" s="57" t="str">
        <f t="shared" si="269"/>
        <v/>
      </c>
      <c r="AN420" s="57" t="str">
        <f t="shared" si="269"/>
        <v/>
      </c>
      <c r="AO420" s="57" t="str">
        <f t="shared" si="269"/>
        <v/>
      </c>
      <c r="AP420" s="57" t="str">
        <f t="shared" si="269"/>
        <v/>
      </c>
      <c r="AQ420" s="57" t="str">
        <f t="shared" si="270"/>
        <v/>
      </c>
      <c r="AR420" s="57" t="str">
        <f t="shared" si="270"/>
        <v/>
      </c>
      <c r="AS420" s="57" t="str">
        <f t="shared" si="270"/>
        <v/>
      </c>
      <c r="AT420" s="57" t="str">
        <f t="shared" si="270"/>
        <v/>
      </c>
      <c r="AU420" s="57" t="str">
        <f t="shared" si="270"/>
        <v/>
      </c>
      <c r="AV420" s="57" t="str">
        <f t="shared" si="270"/>
        <v/>
      </c>
      <c r="AW420" s="57" t="str">
        <f t="shared" si="271"/>
        <v/>
      </c>
      <c r="AX420" s="57" t="str">
        <f t="shared" si="271"/>
        <v/>
      </c>
      <c r="AY420" s="57" t="str">
        <f t="shared" si="271"/>
        <v/>
      </c>
      <c r="AZ420" s="57" t="str">
        <f t="shared" si="271"/>
        <v/>
      </c>
    </row>
    <row r="421" spans="2:52" x14ac:dyDescent="0.15">
      <c r="B421" s="50">
        <f t="shared" si="234"/>
        <v>14</v>
      </c>
      <c r="C421" s="50">
        <f t="shared" si="235"/>
        <v>14</v>
      </c>
      <c r="D421" s="50" t="str">
        <f t="shared" si="236"/>
        <v>2003_14_14</v>
      </c>
      <c r="E421" s="50" t="str">
        <f t="shared" si="238"/>
        <v>2_14_14</v>
      </c>
      <c r="F421" s="50">
        <f t="shared" si="239"/>
        <v>2</v>
      </c>
      <c r="G421" s="50">
        <f t="shared" si="240"/>
        <v>116</v>
      </c>
      <c r="H421" s="50">
        <f t="shared" si="241"/>
        <v>2116</v>
      </c>
      <c r="I421" s="57">
        <v>2003</v>
      </c>
      <c r="J421" s="57" t="s">
        <v>144</v>
      </c>
      <c r="K421" s="57" t="s">
        <v>154</v>
      </c>
      <c r="L421" s="57" t="str">
        <f t="shared" si="242"/>
        <v>2003_工業</v>
      </c>
      <c r="M421" s="57" t="str">
        <f t="shared" si="243"/>
        <v>2003_工業_電子機械</v>
      </c>
      <c r="N421" s="57">
        <f t="shared" si="237"/>
        <v>2116</v>
      </c>
      <c r="P421" s="57">
        <f t="shared" si="244"/>
        <v>420</v>
      </c>
      <c r="X421" s="59">
        <v>18</v>
      </c>
      <c r="Y421" s="56" t="str">
        <f t="shared" si="267"/>
        <v/>
      </c>
      <c r="Z421" s="57" t="str">
        <f t="shared" si="268"/>
        <v/>
      </c>
      <c r="AA421" s="57" t="str">
        <f t="shared" si="269"/>
        <v/>
      </c>
      <c r="AB421" s="57" t="str">
        <f t="shared" si="269"/>
        <v/>
      </c>
      <c r="AC421" s="57" t="str">
        <f t="shared" si="269"/>
        <v/>
      </c>
      <c r="AD421" s="57" t="str">
        <f t="shared" si="269"/>
        <v/>
      </c>
      <c r="AE421" s="57" t="str">
        <f t="shared" si="269"/>
        <v/>
      </c>
      <c r="AF421" s="57" t="str">
        <f t="shared" si="269"/>
        <v/>
      </c>
      <c r="AG421" s="57" t="str">
        <f t="shared" si="269"/>
        <v/>
      </c>
      <c r="AH421" s="57" t="str">
        <f t="shared" si="269"/>
        <v/>
      </c>
      <c r="AI421" s="57" t="str">
        <f t="shared" si="269"/>
        <v/>
      </c>
      <c r="AJ421" s="57" t="str">
        <f t="shared" si="269"/>
        <v/>
      </c>
      <c r="AK421" s="57" t="str">
        <f t="shared" si="269"/>
        <v/>
      </c>
      <c r="AL421" s="57" t="str">
        <f t="shared" si="269"/>
        <v/>
      </c>
      <c r="AM421" s="57" t="str">
        <f t="shared" si="269"/>
        <v/>
      </c>
      <c r="AN421" s="57" t="str">
        <f t="shared" si="269"/>
        <v/>
      </c>
      <c r="AO421" s="57" t="str">
        <f t="shared" si="269"/>
        <v/>
      </c>
      <c r="AP421" s="57" t="str">
        <f t="shared" si="269"/>
        <v/>
      </c>
      <c r="AQ421" s="57" t="str">
        <f t="shared" si="270"/>
        <v/>
      </c>
      <c r="AR421" s="57" t="str">
        <f t="shared" si="270"/>
        <v/>
      </c>
      <c r="AS421" s="57" t="str">
        <f t="shared" si="270"/>
        <v/>
      </c>
      <c r="AT421" s="57" t="str">
        <f t="shared" si="270"/>
        <v/>
      </c>
      <c r="AU421" s="57" t="str">
        <f t="shared" si="270"/>
        <v/>
      </c>
      <c r="AV421" s="57" t="str">
        <f t="shared" si="270"/>
        <v/>
      </c>
      <c r="AW421" s="57" t="str">
        <f t="shared" si="271"/>
        <v/>
      </c>
      <c r="AX421" s="57" t="str">
        <f t="shared" si="271"/>
        <v/>
      </c>
      <c r="AY421" s="57" t="str">
        <f t="shared" si="271"/>
        <v/>
      </c>
      <c r="AZ421" s="57" t="str">
        <f t="shared" si="271"/>
        <v/>
      </c>
    </row>
    <row r="422" spans="2:52" x14ac:dyDescent="0.15">
      <c r="B422" s="50">
        <f t="shared" si="234"/>
        <v>14</v>
      </c>
      <c r="C422" s="50">
        <f t="shared" si="235"/>
        <v>15</v>
      </c>
      <c r="D422" s="50" t="str">
        <f t="shared" si="236"/>
        <v>2003_14_15</v>
      </c>
      <c r="E422" s="50" t="str">
        <f t="shared" si="238"/>
        <v>2_15_14</v>
      </c>
      <c r="F422" s="50">
        <f t="shared" si="239"/>
        <v>2</v>
      </c>
      <c r="G422" s="50">
        <f t="shared" si="240"/>
        <v>117</v>
      </c>
      <c r="H422" s="50">
        <f t="shared" si="241"/>
        <v>2117</v>
      </c>
      <c r="I422" s="57">
        <v>2003</v>
      </c>
      <c r="J422" s="57" t="s">
        <v>144</v>
      </c>
      <c r="K422" s="57" t="s">
        <v>384</v>
      </c>
      <c r="L422" s="57" t="str">
        <f t="shared" si="242"/>
        <v>2003_工業</v>
      </c>
      <c r="M422" s="57" t="str">
        <f t="shared" si="243"/>
        <v>2003_工業_電子機械応用</v>
      </c>
      <c r="N422" s="57">
        <f t="shared" si="237"/>
        <v>2117</v>
      </c>
      <c r="P422" s="57">
        <f t="shared" si="244"/>
        <v>421</v>
      </c>
      <c r="X422" s="59">
        <v>19</v>
      </c>
      <c r="Y422" s="56" t="str">
        <f t="shared" si="267"/>
        <v/>
      </c>
      <c r="Z422" s="57" t="str">
        <f t="shared" si="268"/>
        <v/>
      </c>
      <c r="AA422" s="57" t="str">
        <f t="shared" si="269"/>
        <v/>
      </c>
      <c r="AB422" s="57" t="str">
        <f t="shared" si="269"/>
        <v/>
      </c>
      <c r="AC422" s="57" t="str">
        <f t="shared" si="269"/>
        <v/>
      </c>
      <c r="AD422" s="57" t="str">
        <f t="shared" si="269"/>
        <v/>
      </c>
      <c r="AE422" s="57" t="str">
        <f t="shared" si="269"/>
        <v/>
      </c>
      <c r="AF422" s="57" t="str">
        <f t="shared" si="269"/>
        <v/>
      </c>
      <c r="AG422" s="57" t="str">
        <f t="shared" si="269"/>
        <v/>
      </c>
      <c r="AH422" s="57" t="str">
        <f t="shared" si="269"/>
        <v/>
      </c>
      <c r="AI422" s="57" t="str">
        <f t="shared" si="269"/>
        <v/>
      </c>
      <c r="AJ422" s="57" t="str">
        <f t="shared" si="269"/>
        <v/>
      </c>
      <c r="AK422" s="57" t="str">
        <f t="shared" si="269"/>
        <v/>
      </c>
      <c r="AL422" s="57" t="str">
        <f t="shared" si="269"/>
        <v/>
      </c>
      <c r="AM422" s="57" t="str">
        <f t="shared" si="269"/>
        <v/>
      </c>
      <c r="AN422" s="57" t="str">
        <f t="shared" si="269"/>
        <v/>
      </c>
      <c r="AO422" s="57" t="str">
        <f t="shared" si="269"/>
        <v/>
      </c>
      <c r="AP422" s="57" t="str">
        <f t="shared" si="269"/>
        <v/>
      </c>
      <c r="AQ422" s="57" t="str">
        <f t="shared" si="270"/>
        <v/>
      </c>
      <c r="AR422" s="57" t="str">
        <f t="shared" si="270"/>
        <v/>
      </c>
      <c r="AS422" s="57" t="str">
        <f t="shared" si="270"/>
        <v/>
      </c>
      <c r="AT422" s="57" t="str">
        <f t="shared" si="270"/>
        <v/>
      </c>
      <c r="AU422" s="57" t="str">
        <f t="shared" si="270"/>
        <v/>
      </c>
      <c r="AV422" s="57" t="str">
        <f t="shared" si="270"/>
        <v/>
      </c>
      <c r="AW422" s="57" t="str">
        <f t="shared" si="271"/>
        <v/>
      </c>
      <c r="AX422" s="57" t="str">
        <f t="shared" si="271"/>
        <v/>
      </c>
      <c r="AY422" s="57" t="str">
        <f t="shared" si="271"/>
        <v/>
      </c>
      <c r="AZ422" s="57" t="str">
        <f t="shared" si="271"/>
        <v/>
      </c>
    </row>
    <row r="423" spans="2:52" x14ac:dyDescent="0.15">
      <c r="B423" s="50">
        <f t="shared" si="234"/>
        <v>14</v>
      </c>
      <c r="C423" s="50">
        <f t="shared" si="235"/>
        <v>16</v>
      </c>
      <c r="D423" s="50" t="str">
        <f t="shared" si="236"/>
        <v>2003_14_16</v>
      </c>
      <c r="E423" s="50" t="str">
        <f t="shared" si="238"/>
        <v>2_16_14</v>
      </c>
      <c r="F423" s="50">
        <f t="shared" si="239"/>
        <v>2</v>
      </c>
      <c r="G423" s="50">
        <f t="shared" si="240"/>
        <v>118</v>
      </c>
      <c r="H423" s="50">
        <f t="shared" si="241"/>
        <v>2118</v>
      </c>
      <c r="I423" s="57">
        <v>2003</v>
      </c>
      <c r="J423" s="57" t="s">
        <v>144</v>
      </c>
      <c r="K423" s="57" t="s">
        <v>156</v>
      </c>
      <c r="L423" s="57" t="str">
        <f t="shared" si="242"/>
        <v>2003_工業</v>
      </c>
      <c r="M423" s="57" t="str">
        <f t="shared" si="243"/>
        <v>2003_工業_自動車工学</v>
      </c>
      <c r="N423" s="57">
        <f t="shared" si="237"/>
        <v>2118</v>
      </c>
      <c r="P423" s="57">
        <f t="shared" si="244"/>
        <v>422</v>
      </c>
      <c r="X423" s="59">
        <v>20</v>
      </c>
      <c r="Y423" s="56" t="str">
        <f t="shared" si="267"/>
        <v/>
      </c>
      <c r="Z423" s="57" t="str">
        <f t="shared" si="268"/>
        <v/>
      </c>
      <c r="AA423" s="57" t="str">
        <f t="shared" si="269"/>
        <v/>
      </c>
      <c r="AB423" s="57" t="str">
        <f t="shared" si="269"/>
        <v/>
      </c>
      <c r="AC423" s="57" t="str">
        <f t="shared" si="269"/>
        <v/>
      </c>
      <c r="AD423" s="57" t="str">
        <f t="shared" si="269"/>
        <v/>
      </c>
      <c r="AE423" s="57" t="str">
        <f t="shared" si="269"/>
        <v/>
      </c>
      <c r="AF423" s="57" t="str">
        <f t="shared" si="269"/>
        <v/>
      </c>
      <c r="AG423" s="57" t="str">
        <f t="shared" si="269"/>
        <v/>
      </c>
      <c r="AH423" s="57" t="str">
        <f t="shared" si="269"/>
        <v/>
      </c>
      <c r="AI423" s="57" t="str">
        <f t="shared" si="269"/>
        <v/>
      </c>
      <c r="AJ423" s="57" t="str">
        <f t="shared" si="269"/>
        <v/>
      </c>
      <c r="AK423" s="57" t="str">
        <f t="shared" si="269"/>
        <v/>
      </c>
      <c r="AL423" s="57" t="str">
        <f t="shared" si="269"/>
        <v/>
      </c>
      <c r="AM423" s="57" t="str">
        <f t="shared" si="269"/>
        <v/>
      </c>
      <c r="AN423" s="57" t="str">
        <f t="shared" si="269"/>
        <v/>
      </c>
      <c r="AO423" s="57" t="str">
        <f t="shared" si="269"/>
        <v/>
      </c>
      <c r="AP423" s="57" t="str">
        <f t="shared" si="269"/>
        <v/>
      </c>
      <c r="AQ423" s="57" t="str">
        <f t="shared" si="270"/>
        <v/>
      </c>
      <c r="AR423" s="57" t="str">
        <f t="shared" si="270"/>
        <v/>
      </c>
      <c r="AS423" s="57" t="str">
        <f t="shared" si="270"/>
        <v/>
      </c>
      <c r="AT423" s="57" t="str">
        <f t="shared" si="270"/>
        <v/>
      </c>
      <c r="AU423" s="57" t="str">
        <f t="shared" si="270"/>
        <v/>
      </c>
      <c r="AV423" s="57" t="str">
        <f t="shared" si="270"/>
        <v/>
      </c>
      <c r="AW423" s="57" t="str">
        <f t="shared" si="271"/>
        <v/>
      </c>
      <c r="AX423" s="57" t="str">
        <f t="shared" si="271"/>
        <v/>
      </c>
      <c r="AY423" s="57" t="str">
        <f t="shared" si="271"/>
        <v/>
      </c>
      <c r="AZ423" s="57" t="str">
        <f t="shared" si="271"/>
        <v/>
      </c>
    </row>
    <row r="424" spans="2:52" x14ac:dyDescent="0.15">
      <c r="B424" s="50">
        <f t="shared" si="234"/>
        <v>14</v>
      </c>
      <c r="C424" s="50">
        <f t="shared" si="235"/>
        <v>17</v>
      </c>
      <c r="D424" s="50" t="str">
        <f t="shared" si="236"/>
        <v>2003_14_17</v>
      </c>
      <c r="E424" s="50" t="str">
        <f t="shared" si="238"/>
        <v>2_17_14</v>
      </c>
      <c r="F424" s="50">
        <f t="shared" si="239"/>
        <v>2</v>
      </c>
      <c r="G424" s="50">
        <f t="shared" si="240"/>
        <v>119</v>
      </c>
      <c r="H424" s="50">
        <f t="shared" si="241"/>
        <v>2119</v>
      </c>
      <c r="I424" s="57">
        <v>2003</v>
      </c>
      <c r="J424" s="57" t="s">
        <v>144</v>
      </c>
      <c r="K424" s="57" t="s">
        <v>157</v>
      </c>
      <c r="L424" s="57" t="str">
        <f t="shared" si="242"/>
        <v>2003_工業</v>
      </c>
      <c r="M424" s="57" t="str">
        <f t="shared" si="243"/>
        <v>2003_工業_自動車整備</v>
      </c>
      <c r="N424" s="57">
        <f t="shared" si="237"/>
        <v>2119</v>
      </c>
      <c r="P424" s="57">
        <f t="shared" si="244"/>
        <v>423</v>
      </c>
      <c r="X424" s="59">
        <v>21</v>
      </c>
      <c r="Y424" s="56" t="str">
        <f t="shared" si="267"/>
        <v/>
      </c>
      <c r="Z424" s="57" t="str">
        <f t="shared" si="268"/>
        <v/>
      </c>
      <c r="AA424" s="57" t="str">
        <f t="shared" si="269"/>
        <v/>
      </c>
      <c r="AB424" s="57" t="str">
        <f t="shared" si="269"/>
        <v/>
      </c>
      <c r="AC424" s="57" t="str">
        <f t="shared" si="269"/>
        <v/>
      </c>
      <c r="AD424" s="57" t="str">
        <f t="shared" si="269"/>
        <v/>
      </c>
      <c r="AE424" s="57" t="str">
        <f t="shared" si="269"/>
        <v/>
      </c>
      <c r="AF424" s="57" t="str">
        <f t="shared" si="269"/>
        <v/>
      </c>
      <c r="AG424" s="57" t="str">
        <f t="shared" si="269"/>
        <v/>
      </c>
      <c r="AH424" s="57" t="str">
        <f t="shared" si="269"/>
        <v/>
      </c>
      <c r="AI424" s="57" t="str">
        <f t="shared" si="269"/>
        <v/>
      </c>
      <c r="AJ424" s="57" t="str">
        <f t="shared" si="269"/>
        <v/>
      </c>
      <c r="AK424" s="57" t="str">
        <f t="shared" si="269"/>
        <v/>
      </c>
      <c r="AL424" s="57" t="str">
        <f t="shared" si="269"/>
        <v/>
      </c>
      <c r="AM424" s="57" t="str">
        <f t="shared" si="269"/>
        <v/>
      </c>
      <c r="AN424" s="57" t="str">
        <f t="shared" si="269"/>
        <v/>
      </c>
      <c r="AO424" s="57" t="str">
        <f t="shared" si="269"/>
        <v/>
      </c>
      <c r="AP424" s="57" t="str">
        <f t="shared" si="269"/>
        <v/>
      </c>
      <c r="AQ424" s="57" t="str">
        <f t="shared" si="270"/>
        <v/>
      </c>
      <c r="AR424" s="57" t="str">
        <f t="shared" si="270"/>
        <v/>
      </c>
      <c r="AS424" s="57" t="str">
        <f t="shared" si="270"/>
        <v/>
      </c>
      <c r="AT424" s="57" t="str">
        <f t="shared" si="270"/>
        <v/>
      </c>
      <c r="AU424" s="57" t="str">
        <f t="shared" si="270"/>
        <v/>
      </c>
      <c r="AV424" s="57" t="str">
        <f t="shared" si="270"/>
        <v/>
      </c>
      <c r="AW424" s="57" t="str">
        <f t="shared" si="271"/>
        <v/>
      </c>
      <c r="AX424" s="57" t="str">
        <f t="shared" si="271"/>
        <v/>
      </c>
      <c r="AY424" s="57" t="str">
        <f t="shared" si="271"/>
        <v/>
      </c>
      <c r="AZ424" s="57" t="str">
        <f t="shared" si="271"/>
        <v/>
      </c>
    </row>
    <row r="425" spans="2:52" x14ac:dyDescent="0.15">
      <c r="B425" s="50">
        <f t="shared" si="234"/>
        <v>14</v>
      </c>
      <c r="C425" s="50">
        <f t="shared" si="235"/>
        <v>18</v>
      </c>
      <c r="D425" s="50" t="str">
        <f t="shared" si="236"/>
        <v>2003_14_18</v>
      </c>
      <c r="E425" s="50" t="str">
        <f t="shared" si="238"/>
        <v>2_18_14</v>
      </c>
      <c r="F425" s="50">
        <f t="shared" si="239"/>
        <v>2</v>
      </c>
      <c r="G425" s="50">
        <f t="shared" si="240"/>
        <v>120</v>
      </c>
      <c r="H425" s="50">
        <f t="shared" si="241"/>
        <v>2120</v>
      </c>
      <c r="I425" s="57">
        <v>2003</v>
      </c>
      <c r="J425" s="57" t="s">
        <v>144</v>
      </c>
      <c r="K425" s="57" t="s">
        <v>388</v>
      </c>
      <c r="L425" s="57" t="str">
        <f t="shared" si="242"/>
        <v>2003_工業</v>
      </c>
      <c r="M425" s="57" t="str">
        <f t="shared" si="243"/>
        <v>2003_工業_電気基礎</v>
      </c>
      <c r="N425" s="57">
        <f t="shared" si="237"/>
        <v>2120</v>
      </c>
      <c r="P425" s="57">
        <f t="shared" si="244"/>
        <v>424</v>
      </c>
      <c r="X425" s="59">
        <v>22</v>
      </c>
      <c r="Y425" s="56" t="str">
        <f t="shared" si="267"/>
        <v/>
      </c>
      <c r="Z425" s="57" t="str">
        <f t="shared" si="268"/>
        <v/>
      </c>
      <c r="AA425" s="57" t="str">
        <f t="shared" si="269"/>
        <v/>
      </c>
      <c r="AB425" s="57" t="str">
        <f t="shared" si="269"/>
        <v/>
      </c>
      <c r="AC425" s="57" t="str">
        <f t="shared" si="269"/>
        <v/>
      </c>
      <c r="AD425" s="57" t="str">
        <f t="shared" si="269"/>
        <v/>
      </c>
      <c r="AE425" s="57" t="str">
        <f t="shared" si="269"/>
        <v/>
      </c>
      <c r="AF425" s="57" t="str">
        <f t="shared" si="269"/>
        <v/>
      </c>
      <c r="AG425" s="57" t="str">
        <f t="shared" si="269"/>
        <v/>
      </c>
      <c r="AH425" s="57" t="str">
        <f t="shared" si="269"/>
        <v/>
      </c>
      <c r="AI425" s="57" t="str">
        <f t="shared" si="269"/>
        <v/>
      </c>
      <c r="AJ425" s="57" t="str">
        <f t="shared" si="269"/>
        <v/>
      </c>
      <c r="AK425" s="57" t="str">
        <f t="shared" si="269"/>
        <v/>
      </c>
      <c r="AL425" s="57" t="str">
        <f t="shared" si="269"/>
        <v/>
      </c>
      <c r="AM425" s="57" t="str">
        <f t="shared" si="269"/>
        <v/>
      </c>
      <c r="AN425" s="57" t="str">
        <f t="shared" si="269"/>
        <v/>
      </c>
      <c r="AO425" s="57" t="str">
        <f t="shared" si="269"/>
        <v/>
      </c>
      <c r="AP425" s="57" t="str">
        <f t="shared" si="269"/>
        <v/>
      </c>
      <c r="AQ425" s="57" t="str">
        <f t="shared" si="270"/>
        <v/>
      </c>
      <c r="AR425" s="57" t="str">
        <f t="shared" si="270"/>
        <v/>
      </c>
      <c r="AS425" s="57" t="str">
        <f t="shared" si="270"/>
        <v/>
      </c>
      <c r="AT425" s="57" t="str">
        <f t="shared" si="270"/>
        <v/>
      </c>
      <c r="AU425" s="57" t="str">
        <f t="shared" si="270"/>
        <v/>
      </c>
      <c r="AV425" s="57" t="str">
        <f t="shared" si="270"/>
        <v/>
      </c>
      <c r="AW425" s="57" t="str">
        <f t="shared" si="271"/>
        <v/>
      </c>
      <c r="AX425" s="57" t="str">
        <f t="shared" si="271"/>
        <v/>
      </c>
      <c r="AY425" s="57" t="str">
        <f t="shared" si="271"/>
        <v/>
      </c>
      <c r="AZ425" s="57" t="str">
        <f t="shared" si="271"/>
        <v/>
      </c>
    </row>
    <row r="426" spans="2:52" x14ac:dyDescent="0.15">
      <c r="B426" s="50">
        <f t="shared" si="234"/>
        <v>14</v>
      </c>
      <c r="C426" s="50">
        <f t="shared" si="235"/>
        <v>19</v>
      </c>
      <c r="D426" s="50" t="str">
        <f t="shared" si="236"/>
        <v>2003_14_19</v>
      </c>
      <c r="E426" s="50" t="str">
        <f t="shared" si="238"/>
        <v>2_19_14</v>
      </c>
      <c r="F426" s="50">
        <f t="shared" si="239"/>
        <v>2</v>
      </c>
      <c r="G426" s="50">
        <f t="shared" si="240"/>
        <v>121</v>
      </c>
      <c r="H426" s="50">
        <f t="shared" si="241"/>
        <v>2121</v>
      </c>
      <c r="I426" s="57">
        <v>2003</v>
      </c>
      <c r="J426" s="57" t="s">
        <v>144</v>
      </c>
      <c r="K426" s="57" t="s">
        <v>160</v>
      </c>
      <c r="L426" s="57" t="str">
        <f t="shared" si="242"/>
        <v>2003_工業</v>
      </c>
      <c r="M426" s="57" t="str">
        <f t="shared" si="243"/>
        <v>2003_工業_電気機器</v>
      </c>
      <c r="N426" s="57">
        <f t="shared" si="237"/>
        <v>2121</v>
      </c>
      <c r="P426" s="57">
        <f t="shared" si="244"/>
        <v>425</v>
      </c>
      <c r="X426" s="59">
        <v>23</v>
      </c>
      <c r="Y426" s="56" t="str">
        <f t="shared" si="267"/>
        <v/>
      </c>
      <c r="Z426" s="57" t="str">
        <f t="shared" si="268"/>
        <v/>
      </c>
      <c r="AA426" s="57" t="str">
        <f t="shared" si="269"/>
        <v/>
      </c>
      <c r="AB426" s="57" t="str">
        <f t="shared" si="269"/>
        <v/>
      </c>
      <c r="AC426" s="57" t="str">
        <f t="shared" si="269"/>
        <v/>
      </c>
      <c r="AD426" s="57" t="str">
        <f t="shared" si="269"/>
        <v/>
      </c>
      <c r="AE426" s="57" t="str">
        <f t="shared" si="269"/>
        <v/>
      </c>
      <c r="AF426" s="57" t="str">
        <f t="shared" si="269"/>
        <v/>
      </c>
      <c r="AG426" s="57" t="str">
        <f t="shared" si="269"/>
        <v/>
      </c>
      <c r="AH426" s="57" t="str">
        <f t="shared" si="269"/>
        <v/>
      </c>
      <c r="AI426" s="57" t="str">
        <f t="shared" si="269"/>
        <v/>
      </c>
      <c r="AJ426" s="57" t="str">
        <f t="shared" si="269"/>
        <v/>
      </c>
      <c r="AK426" s="57" t="str">
        <f t="shared" si="269"/>
        <v/>
      </c>
      <c r="AL426" s="57" t="str">
        <f t="shared" si="269"/>
        <v/>
      </c>
      <c r="AM426" s="57" t="str">
        <f t="shared" si="269"/>
        <v/>
      </c>
      <c r="AN426" s="57" t="str">
        <f t="shared" si="269"/>
        <v/>
      </c>
      <c r="AO426" s="57" t="str">
        <f t="shared" si="269"/>
        <v/>
      </c>
      <c r="AP426" s="57" t="str">
        <f t="shared" si="269"/>
        <v/>
      </c>
      <c r="AQ426" s="57" t="str">
        <f t="shared" si="270"/>
        <v/>
      </c>
      <c r="AR426" s="57" t="str">
        <f t="shared" si="270"/>
        <v/>
      </c>
      <c r="AS426" s="57" t="str">
        <f t="shared" si="270"/>
        <v/>
      </c>
      <c r="AT426" s="57" t="str">
        <f t="shared" si="270"/>
        <v/>
      </c>
      <c r="AU426" s="57" t="str">
        <f t="shared" si="270"/>
        <v/>
      </c>
      <c r="AV426" s="57" t="str">
        <f t="shared" si="270"/>
        <v/>
      </c>
      <c r="AW426" s="57" t="str">
        <f t="shared" si="271"/>
        <v/>
      </c>
      <c r="AX426" s="57" t="str">
        <f t="shared" si="271"/>
        <v/>
      </c>
      <c r="AY426" s="57" t="str">
        <f t="shared" si="271"/>
        <v/>
      </c>
      <c r="AZ426" s="57" t="str">
        <f t="shared" si="271"/>
        <v/>
      </c>
    </row>
    <row r="427" spans="2:52" x14ac:dyDescent="0.15">
      <c r="B427" s="50">
        <f t="shared" si="234"/>
        <v>14</v>
      </c>
      <c r="C427" s="50">
        <f t="shared" si="235"/>
        <v>20</v>
      </c>
      <c r="D427" s="50" t="str">
        <f t="shared" si="236"/>
        <v>2003_14_20</v>
      </c>
      <c r="E427" s="50" t="str">
        <f t="shared" si="238"/>
        <v>2_20_14</v>
      </c>
      <c r="F427" s="50">
        <f t="shared" si="239"/>
        <v>2</v>
      </c>
      <c r="G427" s="50">
        <f t="shared" si="240"/>
        <v>122</v>
      </c>
      <c r="H427" s="50">
        <f t="shared" si="241"/>
        <v>2122</v>
      </c>
      <c r="I427" s="57">
        <v>2003</v>
      </c>
      <c r="J427" s="57" t="s">
        <v>144</v>
      </c>
      <c r="K427" s="57" t="s">
        <v>161</v>
      </c>
      <c r="L427" s="57" t="str">
        <f t="shared" si="242"/>
        <v>2003_工業</v>
      </c>
      <c r="M427" s="57" t="str">
        <f t="shared" si="243"/>
        <v>2003_工業_電力技術</v>
      </c>
      <c r="N427" s="57">
        <f t="shared" si="237"/>
        <v>2122</v>
      </c>
      <c r="P427" s="57">
        <f t="shared" si="244"/>
        <v>426</v>
      </c>
      <c r="X427" s="59">
        <v>24</v>
      </c>
      <c r="Y427" s="56" t="str">
        <f t="shared" si="267"/>
        <v/>
      </c>
      <c r="Z427" s="57" t="str">
        <f t="shared" si="268"/>
        <v/>
      </c>
      <c r="AA427" s="57" t="str">
        <f t="shared" si="269"/>
        <v/>
      </c>
      <c r="AB427" s="57" t="str">
        <f t="shared" si="269"/>
        <v/>
      </c>
      <c r="AC427" s="57" t="str">
        <f t="shared" si="269"/>
        <v/>
      </c>
      <c r="AD427" s="57" t="str">
        <f t="shared" si="269"/>
        <v/>
      </c>
      <c r="AE427" s="57" t="str">
        <f t="shared" si="269"/>
        <v/>
      </c>
      <c r="AF427" s="57" t="str">
        <f t="shared" si="269"/>
        <v/>
      </c>
      <c r="AG427" s="57" t="str">
        <f t="shared" si="269"/>
        <v/>
      </c>
      <c r="AH427" s="57" t="str">
        <f t="shared" si="269"/>
        <v/>
      </c>
      <c r="AI427" s="57" t="str">
        <f t="shared" si="269"/>
        <v/>
      </c>
      <c r="AJ427" s="57" t="str">
        <f t="shared" si="269"/>
        <v/>
      </c>
      <c r="AK427" s="57" t="str">
        <f t="shared" si="269"/>
        <v/>
      </c>
      <c r="AL427" s="57" t="str">
        <f t="shared" si="269"/>
        <v/>
      </c>
      <c r="AM427" s="57" t="str">
        <f t="shared" si="269"/>
        <v/>
      </c>
      <c r="AN427" s="57" t="str">
        <f t="shared" si="269"/>
        <v/>
      </c>
      <c r="AO427" s="57" t="str">
        <f t="shared" si="269"/>
        <v/>
      </c>
      <c r="AP427" s="57" t="str">
        <f t="shared" si="269"/>
        <v/>
      </c>
      <c r="AQ427" s="57" t="str">
        <f t="shared" si="270"/>
        <v/>
      </c>
      <c r="AR427" s="57" t="str">
        <f t="shared" si="270"/>
        <v/>
      </c>
      <c r="AS427" s="57" t="str">
        <f t="shared" si="270"/>
        <v/>
      </c>
      <c r="AT427" s="57" t="str">
        <f t="shared" si="270"/>
        <v/>
      </c>
      <c r="AU427" s="57" t="str">
        <f t="shared" si="270"/>
        <v/>
      </c>
      <c r="AV427" s="57" t="str">
        <f t="shared" si="270"/>
        <v/>
      </c>
      <c r="AW427" s="57" t="str">
        <f t="shared" si="271"/>
        <v/>
      </c>
      <c r="AX427" s="57" t="str">
        <f t="shared" si="271"/>
        <v/>
      </c>
      <c r="AY427" s="57" t="str">
        <f t="shared" si="271"/>
        <v/>
      </c>
      <c r="AZ427" s="57" t="str">
        <f t="shared" si="271"/>
        <v/>
      </c>
    </row>
    <row r="428" spans="2:52" x14ac:dyDescent="0.15">
      <c r="B428" s="50">
        <f t="shared" si="234"/>
        <v>14</v>
      </c>
      <c r="C428" s="50">
        <f t="shared" si="235"/>
        <v>21</v>
      </c>
      <c r="D428" s="50" t="str">
        <f t="shared" si="236"/>
        <v>2003_14_21</v>
      </c>
      <c r="E428" s="50" t="str">
        <f t="shared" si="238"/>
        <v>2_21_14</v>
      </c>
      <c r="F428" s="50">
        <f t="shared" si="239"/>
        <v>2</v>
      </c>
      <c r="G428" s="50">
        <f t="shared" si="240"/>
        <v>123</v>
      </c>
      <c r="H428" s="50">
        <f t="shared" si="241"/>
        <v>2123</v>
      </c>
      <c r="I428" s="57">
        <v>2003</v>
      </c>
      <c r="J428" s="57" t="s">
        <v>144</v>
      </c>
      <c r="K428" s="57" t="s">
        <v>162</v>
      </c>
      <c r="L428" s="57" t="str">
        <f t="shared" si="242"/>
        <v>2003_工業</v>
      </c>
      <c r="M428" s="57" t="str">
        <f t="shared" si="243"/>
        <v>2003_工業_電子技術</v>
      </c>
      <c r="N428" s="57">
        <f t="shared" si="237"/>
        <v>2123</v>
      </c>
      <c r="P428" s="57">
        <f t="shared" si="244"/>
        <v>427</v>
      </c>
      <c r="X428" s="59">
        <v>25</v>
      </c>
      <c r="Y428" s="56" t="str">
        <f t="shared" si="267"/>
        <v/>
      </c>
      <c r="Z428" s="57" t="str">
        <f t="shared" si="268"/>
        <v/>
      </c>
      <c r="AA428" s="57" t="str">
        <f t="shared" si="269"/>
        <v/>
      </c>
      <c r="AB428" s="57" t="str">
        <f t="shared" si="269"/>
        <v/>
      </c>
      <c r="AC428" s="57" t="str">
        <f t="shared" si="269"/>
        <v/>
      </c>
      <c r="AD428" s="57" t="str">
        <f t="shared" si="269"/>
        <v/>
      </c>
      <c r="AE428" s="57" t="str">
        <f t="shared" si="269"/>
        <v/>
      </c>
      <c r="AF428" s="57" t="str">
        <f t="shared" si="269"/>
        <v/>
      </c>
      <c r="AG428" s="57" t="str">
        <f t="shared" si="269"/>
        <v/>
      </c>
      <c r="AH428" s="57" t="str">
        <f t="shared" si="269"/>
        <v/>
      </c>
      <c r="AI428" s="57" t="str">
        <f t="shared" si="269"/>
        <v/>
      </c>
      <c r="AJ428" s="57" t="str">
        <f t="shared" si="269"/>
        <v/>
      </c>
      <c r="AK428" s="57" t="str">
        <f t="shared" si="269"/>
        <v/>
      </c>
      <c r="AL428" s="57" t="str">
        <f t="shared" si="269"/>
        <v/>
      </c>
      <c r="AM428" s="57" t="str">
        <f t="shared" si="269"/>
        <v/>
      </c>
      <c r="AN428" s="57" t="str">
        <f t="shared" si="269"/>
        <v/>
      </c>
      <c r="AO428" s="57" t="str">
        <f t="shared" si="269"/>
        <v/>
      </c>
      <c r="AP428" s="57" t="str">
        <f t="shared" si="269"/>
        <v/>
      </c>
      <c r="AQ428" s="57" t="str">
        <f t="shared" si="270"/>
        <v/>
      </c>
      <c r="AR428" s="57" t="str">
        <f t="shared" si="270"/>
        <v/>
      </c>
      <c r="AS428" s="57" t="str">
        <f t="shared" si="270"/>
        <v/>
      </c>
      <c r="AT428" s="57" t="str">
        <f t="shared" si="270"/>
        <v/>
      </c>
      <c r="AU428" s="57" t="str">
        <f t="shared" si="270"/>
        <v/>
      </c>
      <c r="AV428" s="57" t="str">
        <f t="shared" si="270"/>
        <v/>
      </c>
      <c r="AW428" s="57" t="str">
        <f t="shared" si="271"/>
        <v/>
      </c>
      <c r="AX428" s="57" t="str">
        <f t="shared" si="271"/>
        <v/>
      </c>
      <c r="AY428" s="57" t="str">
        <f t="shared" si="271"/>
        <v/>
      </c>
      <c r="AZ428" s="57" t="str">
        <f t="shared" si="271"/>
        <v/>
      </c>
    </row>
    <row r="429" spans="2:52" x14ac:dyDescent="0.15">
      <c r="B429" s="50">
        <f t="shared" si="234"/>
        <v>14</v>
      </c>
      <c r="C429" s="50">
        <f t="shared" si="235"/>
        <v>22</v>
      </c>
      <c r="D429" s="50" t="str">
        <f t="shared" si="236"/>
        <v>2003_14_22</v>
      </c>
      <c r="E429" s="50" t="str">
        <f t="shared" si="238"/>
        <v>2_22_14</v>
      </c>
      <c r="F429" s="50">
        <f t="shared" si="239"/>
        <v>2</v>
      </c>
      <c r="G429" s="50">
        <f t="shared" si="240"/>
        <v>124</v>
      </c>
      <c r="H429" s="50">
        <f t="shared" si="241"/>
        <v>2124</v>
      </c>
      <c r="I429" s="57">
        <v>2003</v>
      </c>
      <c r="J429" s="57" t="s">
        <v>144</v>
      </c>
      <c r="K429" s="57" t="s">
        <v>163</v>
      </c>
      <c r="L429" s="57" t="str">
        <f t="shared" si="242"/>
        <v>2003_工業</v>
      </c>
      <c r="M429" s="57" t="str">
        <f t="shared" si="243"/>
        <v>2003_工業_電子回路</v>
      </c>
      <c r="N429" s="57">
        <f t="shared" si="237"/>
        <v>2124</v>
      </c>
      <c r="P429" s="57">
        <f t="shared" si="244"/>
        <v>428</v>
      </c>
      <c r="X429" s="59">
        <v>26</v>
      </c>
      <c r="Y429" s="56" t="str">
        <f t="shared" si="267"/>
        <v/>
      </c>
      <c r="Z429" s="57" t="str">
        <f t="shared" si="268"/>
        <v/>
      </c>
      <c r="AA429" s="57" t="str">
        <f t="shared" si="269"/>
        <v/>
      </c>
      <c r="AB429" s="57" t="str">
        <f t="shared" si="269"/>
        <v/>
      </c>
      <c r="AC429" s="57" t="str">
        <f t="shared" si="269"/>
        <v/>
      </c>
      <c r="AD429" s="57" t="str">
        <f t="shared" si="269"/>
        <v/>
      </c>
      <c r="AE429" s="57" t="str">
        <f t="shared" si="269"/>
        <v/>
      </c>
      <c r="AF429" s="57" t="str">
        <f t="shared" si="269"/>
        <v/>
      </c>
      <c r="AG429" s="57" t="str">
        <f t="shared" si="269"/>
        <v/>
      </c>
      <c r="AH429" s="57" t="str">
        <f t="shared" si="269"/>
        <v/>
      </c>
      <c r="AI429" s="57" t="str">
        <f t="shared" si="269"/>
        <v/>
      </c>
      <c r="AJ429" s="57" t="str">
        <f t="shared" si="269"/>
        <v/>
      </c>
      <c r="AK429" s="57" t="str">
        <f t="shared" si="269"/>
        <v/>
      </c>
      <c r="AL429" s="57" t="str">
        <f t="shared" si="269"/>
        <v/>
      </c>
      <c r="AM429" s="57" t="str">
        <f t="shared" si="269"/>
        <v/>
      </c>
      <c r="AN429" s="57" t="str">
        <f t="shared" si="269"/>
        <v/>
      </c>
      <c r="AO429" s="57" t="str">
        <f t="shared" si="269"/>
        <v/>
      </c>
      <c r="AP429" s="57" t="str">
        <f t="shared" si="269"/>
        <v/>
      </c>
      <c r="AQ429" s="57" t="str">
        <f t="shared" si="270"/>
        <v/>
      </c>
      <c r="AR429" s="57" t="str">
        <f t="shared" si="270"/>
        <v/>
      </c>
      <c r="AS429" s="57" t="str">
        <f t="shared" si="270"/>
        <v/>
      </c>
      <c r="AT429" s="57" t="str">
        <f t="shared" si="270"/>
        <v/>
      </c>
      <c r="AU429" s="57" t="str">
        <f t="shared" si="270"/>
        <v/>
      </c>
      <c r="AV429" s="57" t="str">
        <f t="shared" si="270"/>
        <v/>
      </c>
      <c r="AW429" s="57" t="str">
        <f t="shared" si="271"/>
        <v/>
      </c>
      <c r="AX429" s="57" t="str">
        <f t="shared" si="271"/>
        <v/>
      </c>
      <c r="AY429" s="57" t="str">
        <f t="shared" si="271"/>
        <v/>
      </c>
      <c r="AZ429" s="57" t="str">
        <f t="shared" si="271"/>
        <v/>
      </c>
    </row>
    <row r="430" spans="2:52" x14ac:dyDescent="0.15">
      <c r="B430" s="50">
        <f t="shared" si="234"/>
        <v>14</v>
      </c>
      <c r="C430" s="50">
        <f t="shared" si="235"/>
        <v>23</v>
      </c>
      <c r="D430" s="50" t="str">
        <f t="shared" si="236"/>
        <v>2003_14_23</v>
      </c>
      <c r="E430" s="50" t="str">
        <f t="shared" si="238"/>
        <v>2_23_14</v>
      </c>
      <c r="F430" s="50">
        <f t="shared" si="239"/>
        <v>2</v>
      </c>
      <c r="G430" s="50">
        <f t="shared" si="240"/>
        <v>125</v>
      </c>
      <c r="H430" s="50">
        <f t="shared" si="241"/>
        <v>2125</v>
      </c>
      <c r="I430" s="57">
        <v>2003</v>
      </c>
      <c r="J430" s="57" t="s">
        <v>144</v>
      </c>
      <c r="K430" s="57" t="s">
        <v>164</v>
      </c>
      <c r="L430" s="57" t="str">
        <f t="shared" si="242"/>
        <v>2003_工業</v>
      </c>
      <c r="M430" s="57" t="str">
        <f t="shared" si="243"/>
        <v>2003_工業_電子計測制御</v>
      </c>
      <c r="N430" s="57">
        <f t="shared" si="237"/>
        <v>2125</v>
      </c>
      <c r="P430" s="57">
        <f t="shared" si="244"/>
        <v>429</v>
      </c>
      <c r="X430" s="59">
        <v>27</v>
      </c>
      <c r="Y430" s="56" t="str">
        <f t="shared" si="267"/>
        <v/>
      </c>
      <c r="Z430" s="57" t="str">
        <f t="shared" si="268"/>
        <v/>
      </c>
      <c r="AA430" s="57" t="str">
        <f t="shared" si="269"/>
        <v/>
      </c>
      <c r="AB430" s="57" t="str">
        <f t="shared" si="269"/>
        <v/>
      </c>
      <c r="AC430" s="57" t="str">
        <f t="shared" si="269"/>
        <v/>
      </c>
      <c r="AD430" s="57" t="str">
        <f t="shared" si="269"/>
        <v/>
      </c>
      <c r="AE430" s="57" t="str">
        <f t="shared" si="269"/>
        <v/>
      </c>
      <c r="AF430" s="57" t="str">
        <f t="shared" ref="AF430:AU445" si="272">IFERROR(VLOOKUP($W$401&amp;"_"&amp;AF$401&amp;"_"&amp;$X430,$D:$K,8,0),"")</f>
        <v/>
      </c>
      <c r="AG430" s="57" t="str">
        <f t="shared" si="272"/>
        <v/>
      </c>
      <c r="AH430" s="57" t="str">
        <f t="shared" si="272"/>
        <v/>
      </c>
      <c r="AI430" s="57" t="str">
        <f t="shared" si="272"/>
        <v/>
      </c>
      <c r="AJ430" s="57" t="str">
        <f t="shared" si="272"/>
        <v/>
      </c>
      <c r="AK430" s="57" t="str">
        <f t="shared" si="272"/>
        <v/>
      </c>
      <c r="AL430" s="57" t="str">
        <f t="shared" si="272"/>
        <v/>
      </c>
      <c r="AM430" s="57" t="str">
        <f t="shared" si="272"/>
        <v/>
      </c>
      <c r="AN430" s="57" t="str">
        <f t="shared" si="272"/>
        <v/>
      </c>
      <c r="AO430" s="57" t="str">
        <f t="shared" si="272"/>
        <v/>
      </c>
      <c r="AP430" s="57" t="str">
        <f t="shared" si="272"/>
        <v/>
      </c>
      <c r="AQ430" s="57" t="str">
        <f t="shared" si="272"/>
        <v/>
      </c>
      <c r="AR430" s="57" t="str">
        <f t="shared" si="272"/>
        <v/>
      </c>
      <c r="AS430" s="57" t="str">
        <f t="shared" si="272"/>
        <v/>
      </c>
      <c r="AT430" s="57" t="str">
        <f t="shared" si="272"/>
        <v/>
      </c>
      <c r="AU430" s="57" t="str">
        <f t="shared" si="272"/>
        <v/>
      </c>
      <c r="AV430" s="57" t="str">
        <f t="shared" si="270"/>
        <v/>
      </c>
      <c r="AW430" s="57" t="str">
        <f t="shared" si="271"/>
        <v/>
      </c>
      <c r="AX430" s="57" t="str">
        <f t="shared" si="271"/>
        <v/>
      </c>
      <c r="AY430" s="57" t="str">
        <f t="shared" si="271"/>
        <v/>
      </c>
      <c r="AZ430" s="57" t="str">
        <f t="shared" si="271"/>
        <v/>
      </c>
    </row>
    <row r="431" spans="2:52" x14ac:dyDescent="0.15">
      <c r="B431" s="50">
        <f t="shared" si="234"/>
        <v>14</v>
      </c>
      <c r="C431" s="50">
        <f t="shared" si="235"/>
        <v>24</v>
      </c>
      <c r="D431" s="50" t="str">
        <f t="shared" si="236"/>
        <v>2003_14_24</v>
      </c>
      <c r="E431" s="50" t="str">
        <f t="shared" si="238"/>
        <v>2_24_14</v>
      </c>
      <c r="F431" s="50">
        <f t="shared" si="239"/>
        <v>2</v>
      </c>
      <c r="G431" s="50">
        <f t="shared" si="240"/>
        <v>126</v>
      </c>
      <c r="H431" s="50">
        <f t="shared" si="241"/>
        <v>2126</v>
      </c>
      <c r="I431" s="57">
        <v>2003</v>
      </c>
      <c r="J431" s="57" t="s">
        <v>144</v>
      </c>
      <c r="K431" s="57" t="s">
        <v>165</v>
      </c>
      <c r="L431" s="57" t="str">
        <f t="shared" si="242"/>
        <v>2003_工業</v>
      </c>
      <c r="M431" s="57" t="str">
        <f t="shared" si="243"/>
        <v>2003_工業_通信技術</v>
      </c>
      <c r="N431" s="57">
        <f t="shared" si="237"/>
        <v>2126</v>
      </c>
      <c r="P431" s="57">
        <f t="shared" si="244"/>
        <v>430</v>
      </c>
      <c r="X431" s="59">
        <v>28</v>
      </c>
      <c r="Y431" s="56" t="str">
        <f t="shared" si="267"/>
        <v/>
      </c>
      <c r="Z431" s="57" t="str">
        <f t="shared" si="268"/>
        <v/>
      </c>
      <c r="AA431" s="57" t="str">
        <f t="shared" ref="AA431:AP446" si="273">IFERROR(VLOOKUP($W$401&amp;"_"&amp;AA$401&amp;"_"&amp;$X431,$D:$K,8,0),"")</f>
        <v/>
      </c>
      <c r="AB431" s="57" t="str">
        <f t="shared" si="273"/>
        <v/>
      </c>
      <c r="AC431" s="57" t="str">
        <f t="shared" si="273"/>
        <v/>
      </c>
      <c r="AD431" s="57" t="str">
        <f t="shared" si="273"/>
        <v/>
      </c>
      <c r="AE431" s="57" t="str">
        <f t="shared" si="273"/>
        <v/>
      </c>
      <c r="AF431" s="57" t="str">
        <f t="shared" si="273"/>
        <v/>
      </c>
      <c r="AG431" s="57" t="str">
        <f t="shared" si="273"/>
        <v/>
      </c>
      <c r="AH431" s="57" t="str">
        <f t="shared" si="273"/>
        <v/>
      </c>
      <c r="AI431" s="57" t="str">
        <f t="shared" si="273"/>
        <v/>
      </c>
      <c r="AJ431" s="57" t="str">
        <f t="shared" si="273"/>
        <v/>
      </c>
      <c r="AK431" s="57" t="str">
        <f t="shared" si="273"/>
        <v/>
      </c>
      <c r="AL431" s="57" t="str">
        <f t="shared" si="273"/>
        <v/>
      </c>
      <c r="AM431" s="57" t="str">
        <f t="shared" si="273"/>
        <v/>
      </c>
      <c r="AN431" s="57" t="str">
        <f t="shared" si="273"/>
        <v/>
      </c>
      <c r="AO431" s="57" t="str">
        <f t="shared" si="273"/>
        <v/>
      </c>
      <c r="AP431" s="57" t="str">
        <f t="shared" si="273"/>
        <v/>
      </c>
      <c r="AQ431" s="57" t="str">
        <f t="shared" si="272"/>
        <v/>
      </c>
      <c r="AR431" s="57" t="str">
        <f t="shared" si="272"/>
        <v/>
      </c>
      <c r="AS431" s="57" t="str">
        <f t="shared" si="272"/>
        <v/>
      </c>
      <c r="AT431" s="57" t="str">
        <f t="shared" si="272"/>
        <v/>
      </c>
      <c r="AU431" s="57" t="str">
        <f t="shared" si="272"/>
        <v/>
      </c>
      <c r="AV431" s="57" t="str">
        <f t="shared" si="270"/>
        <v/>
      </c>
      <c r="AW431" s="57" t="str">
        <f t="shared" si="271"/>
        <v/>
      </c>
      <c r="AX431" s="57" t="str">
        <f t="shared" si="271"/>
        <v/>
      </c>
      <c r="AY431" s="57" t="str">
        <f t="shared" si="271"/>
        <v/>
      </c>
      <c r="AZ431" s="57" t="str">
        <f t="shared" si="271"/>
        <v/>
      </c>
    </row>
    <row r="432" spans="2:52" x14ac:dyDescent="0.15">
      <c r="B432" s="50">
        <f t="shared" si="234"/>
        <v>14</v>
      </c>
      <c r="C432" s="50">
        <f t="shared" si="235"/>
        <v>25</v>
      </c>
      <c r="D432" s="50" t="str">
        <f t="shared" si="236"/>
        <v>2003_14_25</v>
      </c>
      <c r="E432" s="50" t="str">
        <f t="shared" si="238"/>
        <v>2_25_14</v>
      </c>
      <c r="F432" s="50">
        <f t="shared" si="239"/>
        <v>2</v>
      </c>
      <c r="G432" s="50">
        <f t="shared" si="240"/>
        <v>127</v>
      </c>
      <c r="H432" s="50">
        <f t="shared" si="241"/>
        <v>2127</v>
      </c>
      <c r="I432" s="57">
        <v>2003</v>
      </c>
      <c r="J432" s="57" t="s">
        <v>144</v>
      </c>
      <c r="K432" s="57" t="s">
        <v>391</v>
      </c>
      <c r="L432" s="57" t="str">
        <f t="shared" si="242"/>
        <v>2003_工業</v>
      </c>
      <c r="M432" s="57" t="str">
        <f t="shared" si="243"/>
        <v>2003_工業_電子情報技術</v>
      </c>
      <c r="N432" s="57">
        <f t="shared" si="237"/>
        <v>2127</v>
      </c>
      <c r="P432" s="57">
        <f t="shared" si="244"/>
        <v>431</v>
      </c>
      <c r="X432" s="59">
        <v>29</v>
      </c>
      <c r="Y432" s="56" t="str">
        <f t="shared" si="267"/>
        <v/>
      </c>
      <c r="Z432" s="57" t="str">
        <f t="shared" si="268"/>
        <v/>
      </c>
      <c r="AA432" s="57" t="str">
        <f t="shared" si="273"/>
        <v/>
      </c>
      <c r="AB432" s="57" t="str">
        <f t="shared" si="273"/>
        <v/>
      </c>
      <c r="AC432" s="57" t="str">
        <f t="shared" si="273"/>
        <v/>
      </c>
      <c r="AD432" s="57" t="str">
        <f t="shared" si="273"/>
        <v/>
      </c>
      <c r="AE432" s="57" t="str">
        <f t="shared" si="273"/>
        <v/>
      </c>
      <c r="AF432" s="57" t="str">
        <f t="shared" si="273"/>
        <v/>
      </c>
      <c r="AG432" s="57" t="str">
        <f t="shared" si="273"/>
        <v/>
      </c>
      <c r="AH432" s="57" t="str">
        <f t="shared" si="273"/>
        <v/>
      </c>
      <c r="AI432" s="57" t="str">
        <f t="shared" si="273"/>
        <v/>
      </c>
      <c r="AJ432" s="57" t="str">
        <f t="shared" si="273"/>
        <v/>
      </c>
      <c r="AK432" s="57" t="str">
        <f t="shared" si="273"/>
        <v/>
      </c>
      <c r="AL432" s="57" t="str">
        <f t="shared" si="273"/>
        <v/>
      </c>
      <c r="AM432" s="57" t="str">
        <f t="shared" si="273"/>
        <v/>
      </c>
      <c r="AN432" s="57" t="str">
        <f t="shared" si="273"/>
        <v/>
      </c>
      <c r="AO432" s="57" t="str">
        <f t="shared" si="273"/>
        <v/>
      </c>
      <c r="AP432" s="57" t="str">
        <f t="shared" si="273"/>
        <v/>
      </c>
      <c r="AQ432" s="57" t="str">
        <f t="shared" si="272"/>
        <v/>
      </c>
      <c r="AR432" s="57" t="str">
        <f t="shared" si="272"/>
        <v/>
      </c>
      <c r="AS432" s="57" t="str">
        <f t="shared" si="272"/>
        <v/>
      </c>
      <c r="AT432" s="57" t="str">
        <f t="shared" si="272"/>
        <v/>
      </c>
      <c r="AU432" s="57" t="str">
        <f t="shared" si="272"/>
        <v/>
      </c>
      <c r="AV432" s="57" t="str">
        <f t="shared" si="270"/>
        <v/>
      </c>
      <c r="AW432" s="57" t="str">
        <f t="shared" si="271"/>
        <v/>
      </c>
      <c r="AX432" s="57" t="str">
        <f t="shared" si="271"/>
        <v/>
      </c>
      <c r="AY432" s="57" t="str">
        <f t="shared" si="271"/>
        <v/>
      </c>
      <c r="AZ432" s="57" t="str">
        <f t="shared" si="271"/>
        <v/>
      </c>
    </row>
    <row r="433" spans="2:52" x14ac:dyDescent="0.15">
      <c r="B433" s="50">
        <f t="shared" si="234"/>
        <v>14</v>
      </c>
      <c r="C433" s="50">
        <f t="shared" si="235"/>
        <v>26</v>
      </c>
      <c r="D433" s="50" t="str">
        <f t="shared" si="236"/>
        <v>2003_14_26</v>
      </c>
      <c r="E433" s="50" t="str">
        <f t="shared" si="238"/>
        <v>2_26_14</v>
      </c>
      <c r="F433" s="50">
        <f t="shared" si="239"/>
        <v>2</v>
      </c>
      <c r="G433" s="50">
        <f t="shared" si="240"/>
        <v>128</v>
      </c>
      <c r="H433" s="50">
        <f t="shared" si="241"/>
        <v>2128</v>
      </c>
      <c r="I433" s="57">
        <v>2003</v>
      </c>
      <c r="J433" s="57" t="s">
        <v>144</v>
      </c>
      <c r="K433" s="57" t="s">
        <v>166</v>
      </c>
      <c r="L433" s="57" t="str">
        <f t="shared" si="242"/>
        <v>2003_工業</v>
      </c>
      <c r="M433" s="57" t="str">
        <f t="shared" si="243"/>
        <v>2003_工業_プログラミング技術</v>
      </c>
      <c r="N433" s="57">
        <f t="shared" si="237"/>
        <v>2128</v>
      </c>
      <c r="P433" s="57">
        <f t="shared" si="244"/>
        <v>432</v>
      </c>
      <c r="X433" s="59">
        <v>30</v>
      </c>
      <c r="Y433" s="56" t="str">
        <f t="shared" si="267"/>
        <v/>
      </c>
      <c r="Z433" s="57" t="str">
        <f t="shared" si="268"/>
        <v/>
      </c>
      <c r="AA433" s="57" t="str">
        <f t="shared" si="273"/>
        <v/>
      </c>
      <c r="AB433" s="57" t="str">
        <f t="shared" si="273"/>
        <v/>
      </c>
      <c r="AC433" s="57" t="str">
        <f t="shared" si="273"/>
        <v/>
      </c>
      <c r="AD433" s="57" t="str">
        <f t="shared" si="273"/>
        <v/>
      </c>
      <c r="AE433" s="57" t="str">
        <f t="shared" si="273"/>
        <v/>
      </c>
      <c r="AF433" s="57" t="str">
        <f t="shared" si="273"/>
        <v/>
      </c>
      <c r="AG433" s="57" t="str">
        <f t="shared" si="273"/>
        <v/>
      </c>
      <c r="AH433" s="57" t="str">
        <f t="shared" si="273"/>
        <v/>
      </c>
      <c r="AI433" s="57" t="str">
        <f t="shared" si="273"/>
        <v/>
      </c>
      <c r="AJ433" s="57" t="str">
        <f t="shared" si="273"/>
        <v/>
      </c>
      <c r="AK433" s="57" t="str">
        <f t="shared" si="273"/>
        <v/>
      </c>
      <c r="AL433" s="57" t="str">
        <f t="shared" si="273"/>
        <v/>
      </c>
      <c r="AM433" s="57" t="str">
        <f t="shared" si="273"/>
        <v/>
      </c>
      <c r="AN433" s="57" t="str">
        <f t="shared" si="273"/>
        <v/>
      </c>
      <c r="AO433" s="57" t="str">
        <f t="shared" si="273"/>
        <v/>
      </c>
      <c r="AP433" s="57" t="str">
        <f t="shared" si="273"/>
        <v/>
      </c>
      <c r="AQ433" s="57" t="str">
        <f t="shared" si="272"/>
        <v/>
      </c>
      <c r="AR433" s="57" t="str">
        <f t="shared" si="272"/>
        <v/>
      </c>
      <c r="AS433" s="57" t="str">
        <f t="shared" si="272"/>
        <v/>
      </c>
      <c r="AT433" s="57" t="str">
        <f t="shared" si="272"/>
        <v/>
      </c>
      <c r="AU433" s="57" t="str">
        <f t="shared" si="272"/>
        <v/>
      </c>
      <c r="AV433" s="57" t="str">
        <f t="shared" si="270"/>
        <v/>
      </c>
      <c r="AW433" s="57" t="str">
        <f t="shared" si="271"/>
        <v/>
      </c>
      <c r="AX433" s="57" t="str">
        <f t="shared" si="271"/>
        <v/>
      </c>
      <c r="AY433" s="57" t="str">
        <f t="shared" si="271"/>
        <v/>
      </c>
      <c r="AZ433" s="57" t="str">
        <f t="shared" si="271"/>
        <v/>
      </c>
    </row>
    <row r="434" spans="2:52" x14ac:dyDescent="0.15">
      <c r="B434" s="50">
        <f t="shared" si="234"/>
        <v>14</v>
      </c>
      <c r="C434" s="50">
        <f t="shared" si="235"/>
        <v>27</v>
      </c>
      <c r="D434" s="50" t="str">
        <f t="shared" si="236"/>
        <v>2003_14_27</v>
      </c>
      <c r="E434" s="50" t="str">
        <f t="shared" si="238"/>
        <v>2_27_14</v>
      </c>
      <c r="F434" s="50">
        <f t="shared" si="239"/>
        <v>2</v>
      </c>
      <c r="G434" s="50">
        <f t="shared" si="240"/>
        <v>129</v>
      </c>
      <c r="H434" s="50">
        <f t="shared" si="241"/>
        <v>2129</v>
      </c>
      <c r="I434" s="57">
        <v>2003</v>
      </c>
      <c r="J434" s="57" t="s">
        <v>144</v>
      </c>
      <c r="K434" s="57" t="s">
        <v>167</v>
      </c>
      <c r="L434" s="57" t="str">
        <f t="shared" si="242"/>
        <v>2003_工業</v>
      </c>
      <c r="M434" s="57" t="str">
        <f t="shared" si="243"/>
        <v>2003_工業_ハードウェア技術</v>
      </c>
      <c r="N434" s="57">
        <f t="shared" si="237"/>
        <v>2129</v>
      </c>
      <c r="P434" s="57">
        <f t="shared" si="244"/>
        <v>433</v>
      </c>
      <c r="X434" s="59">
        <v>31</v>
      </c>
      <c r="Y434" s="56" t="str">
        <f t="shared" si="267"/>
        <v/>
      </c>
      <c r="Z434" s="57" t="str">
        <f t="shared" si="268"/>
        <v/>
      </c>
      <c r="AA434" s="57" t="str">
        <f t="shared" si="273"/>
        <v/>
      </c>
      <c r="AB434" s="57" t="str">
        <f t="shared" si="273"/>
        <v/>
      </c>
      <c r="AC434" s="57" t="str">
        <f t="shared" si="273"/>
        <v/>
      </c>
      <c r="AD434" s="57" t="str">
        <f t="shared" si="273"/>
        <v/>
      </c>
      <c r="AE434" s="57" t="str">
        <f t="shared" si="273"/>
        <v/>
      </c>
      <c r="AF434" s="57" t="str">
        <f t="shared" si="273"/>
        <v/>
      </c>
      <c r="AG434" s="57" t="str">
        <f t="shared" si="273"/>
        <v/>
      </c>
      <c r="AH434" s="57" t="str">
        <f t="shared" si="273"/>
        <v/>
      </c>
      <c r="AI434" s="57" t="str">
        <f t="shared" si="273"/>
        <v/>
      </c>
      <c r="AJ434" s="57" t="str">
        <f t="shared" si="273"/>
        <v/>
      </c>
      <c r="AK434" s="57" t="str">
        <f t="shared" si="273"/>
        <v/>
      </c>
      <c r="AL434" s="57" t="str">
        <f t="shared" si="273"/>
        <v/>
      </c>
      <c r="AM434" s="57" t="str">
        <f t="shared" si="273"/>
        <v/>
      </c>
      <c r="AN434" s="57" t="str">
        <f t="shared" si="273"/>
        <v/>
      </c>
      <c r="AO434" s="57" t="str">
        <f t="shared" si="273"/>
        <v/>
      </c>
      <c r="AP434" s="57" t="str">
        <f t="shared" si="273"/>
        <v/>
      </c>
      <c r="AQ434" s="57" t="str">
        <f t="shared" si="272"/>
        <v/>
      </c>
      <c r="AR434" s="57" t="str">
        <f t="shared" si="272"/>
        <v/>
      </c>
      <c r="AS434" s="57" t="str">
        <f t="shared" si="272"/>
        <v/>
      </c>
      <c r="AT434" s="57" t="str">
        <f t="shared" si="272"/>
        <v/>
      </c>
      <c r="AU434" s="57" t="str">
        <f t="shared" si="272"/>
        <v/>
      </c>
      <c r="AV434" s="57" t="str">
        <f t="shared" si="270"/>
        <v/>
      </c>
      <c r="AW434" s="57" t="str">
        <f t="shared" si="271"/>
        <v/>
      </c>
      <c r="AX434" s="57" t="str">
        <f t="shared" si="271"/>
        <v/>
      </c>
      <c r="AY434" s="57" t="str">
        <f t="shared" si="271"/>
        <v/>
      </c>
      <c r="AZ434" s="57" t="str">
        <f t="shared" si="271"/>
        <v/>
      </c>
    </row>
    <row r="435" spans="2:52" x14ac:dyDescent="0.15">
      <c r="B435" s="50">
        <f t="shared" si="234"/>
        <v>14</v>
      </c>
      <c r="C435" s="50">
        <f t="shared" si="235"/>
        <v>28</v>
      </c>
      <c r="D435" s="50" t="str">
        <f t="shared" si="236"/>
        <v>2003_14_28</v>
      </c>
      <c r="E435" s="50" t="str">
        <f t="shared" si="238"/>
        <v>2_28_14</v>
      </c>
      <c r="F435" s="50">
        <f t="shared" si="239"/>
        <v>2</v>
      </c>
      <c r="G435" s="50">
        <f t="shared" si="240"/>
        <v>130</v>
      </c>
      <c r="H435" s="50">
        <f t="shared" si="241"/>
        <v>2130</v>
      </c>
      <c r="I435" s="57">
        <v>2003</v>
      </c>
      <c r="J435" s="57" t="s">
        <v>144</v>
      </c>
      <c r="K435" s="57" t="s">
        <v>168</v>
      </c>
      <c r="L435" s="57" t="str">
        <f t="shared" si="242"/>
        <v>2003_工業</v>
      </c>
      <c r="M435" s="57" t="str">
        <f t="shared" si="243"/>
        <v>2003_工業_ソフトウェア技術</v>
      </c>
      <c r="N435" s="57">
        <f t="shared" si="237"/>
        <v>2130</v>
      </c>
      <c r="P435" s="57">
        <f t="shared" si="244"/>
        <v>434</v>
      </c>
      <c r="X435" s="59">
        <v>32</v>
      </c>
      <c r="Y435" s="56" t="str">
        <f t="shared" si="267"/>
        <v/>
      </c>
      <c r="Z435" s="57" t="str">
        <f t="shared" si="268"/>
        <v/>
      </c>
      <c r="AA435" s="57" t="str">
        <f t="shared" si="273"/>
        <v/>
      </c>
      <c r="AB435" s="57" t="str">
        <f t="shared" si="273"/>
        <v/>
      </c>
      <c r="AC435" s="57" t="str">
        <f t="shared" si="273"/>
        <v/>
      </c>
      <c r="AD435" s="57" t="str">
        <f t="shared" si="273"/>
        <v/>
      </c>
      <c r="AE435" s="57" t="str">
        <f t="shared" si="273"/>
        <v/>
      </c>
      <c r="AF435" s="57" t="str">
        <f t="shared" si="273"/>
        <v/>
      </c>
      <c r="AG435" s="57" t="str">
        <f t="shared" si="273"/>
        <v/>
      </c>
      <c r="AH435" s="57" t="str">
        <f t="shared" si="273"/>
        <v/>
      </c>
      <c r="AI435" s="57" t="str">
        <f t="shared" si="273"/>
        <v/>
      </c>
      <c r="AJ435" s="57" t="str">
        <f t="shared" si="273"/>
        <v/>
      </c>
      <c r="AK435" s="57" t="str">
        <f t="shared" si="273"/>
        <v/>
      </c>
      <c r="AL435" s="57" t="str">
        <f t="shared" si="273"/>
        <v/>
      </c>
      <c r="AM435" s="57" t="str">
        <f t="shared" si="273"/>
        <v/>
      </c>
      <c r="AN435" s="57" t="str">
        <f t="shared" si="273"/>
        <v/>
      </c>
      <c r="AO435" s="57" t="str">
        <f t="shared" si="273"/>
        <v/>
      </c>
      <c r="AP435" s="57" t="str">
        <f t="shared" si="273"/>
        <v/>
      </c>
      <c r="AQ435" s="57" t="str">
        <f t="shared" si="272"/>
        <v/>
      </c>
      <c r="AR435" s="57" t="str">
        <f t="shared" si="272"/>
        <v/>
      </c>
      <c r="AS435" s="57" t="str">
        <f t="shared" si="272"/>
        <v/>
      </c>
      <c r="AT435" s="57" t="str">
        <f t="shared" si="272"/>
        <v/>
      </c>
      <c r="AU435" s="57" t="str">
        <f t="shared" si="272"/>
        <v/>
      </c>
      <c r="AV435" s="57" t="str">
        <f t="shared" si="270"/>
        <v/>
      </c>
      <c r="AW435" s="57" t="str">
        <f t="shared" si="271"/>
        <v/>
      </c>
      <c r="AX435" s="57" t="str">
        <f t="shared" si="271"/>
        <v/>
      </c>
      <c r="AY435" s="57" t="str">
        <f t="shared" si="271"/>
        <v/>
      </c>
      <c r="AZ435" s="57" t="str">
        <f t="shared" si="271"/>
        <v/>
      </c>
    </row>
    <row r="436" spans="2:52" x14ac:dyDescent="0.15">
      <c r="B436" s="50">
        <f t="shared" si="234"/>
        <v>14</v>
      </c>
      <c r="C436" s="50">
        <f t="shared" si="235"/>
        <v>29</v>
      </c>
      <c r="D436" s="50" t="str">
        <f t="shared" si="236"/>
        <v>2003_14_29</v>
      </c>
      <c r="E436" s="50" t="str">
        <f t="shared" si="238"/>
        <v>2_29_14</v>
      </c>
      <c r="F436" s="50">
        <f t="shared" si="239"/>
        <v>2</v>
      </c>
      <c r="G436" s="50">
        <f t="shared" si="240"/>
        <v>131</v>
      </c>
      <c r="H436" s="50">
        <f t="shared" si="241"/>
        <v>2131</v>
      </c>
      <c r="I436" s="57">
        <v>2003</v>
      </c>
      <c r="J436" s="57" t="s">
        <v>144</v>
      </c>
      <c r="K436" s="57" t="s">
        <v>593</v>
      </c>
      <c r="L436" s="57" t="str">
        <f t="shared" si="242"/>
        <v>2003_工業</v>
      </c>
      <c r="M436" s="57" t="str">
        <f t="shared" si="243"/>
        <v>2003_工業_マルチメディア応用</v>
      </c>
      <c r="N436" s="57">
        <f t="shared" si="237"/>
        <v>2131</v>
      </c>
      <c r="P436" s="57">
        <f t="shared" si="244"/>
        <v>435</v>
      </c>
      <c r="X436" s="59">
        <v>33</v>
      </c>
      <c r="Y436" s="56" t="str">
        <f t="shared" si="267"/>
        <v/>
      </c>
      <c r="Z436" s="57" t="str">
        <f t="shared" si="268"/>
        <v/>
      </c>
      <c r="AA436" s="57" t="str">
        <f t="shared" si="273"/>
        <v/>
      </c>
      <c r="AB436" s="57" t="str">
        <f t="shared" si="273"/>
        <v/>
      </c>
      <c r="AC436" s="57" t="str">
        <f t="shared" si="273"/>
        <v/>
      </c>
      <c r="AD436" s="57" t="str">
        <f t="shared" si="273"/>
        <v/>
      </c>
      <c r="AE436" s="57" t="str">
        <f t="shared" si="273"/>
        <v/>
      </c>
      <c r="AF436" s="57" t="str">
        <f t="shared" si="273"/>
        <v/>
      </c>
      <c r="AG436" s="57" t="str">
        <f t="shared" si="273"/>
        <v/>
      </c>
      <c r="AH436" s="57" t="str">
        <f t="shared" si="273"/>
        <v/>
      </c>
      <c r="AI436" s="57" t="str">
        <f t="shared" si="273"/>
        <v/>
      </c>
      <c r="AJ436" s="57" t="str">
        <f t="shared" si="273"/>
        <v/>
      </c>
      <c r="AK436" s="57" t="str">
        <f t="shared" si="273"/>
        <v/>
      </c>
      <c r="AL436" s="57" t="str">
        <f t="shared" si="273"/>
        <v/>
      </c>
      <c r="AM436" s="57" t="str">
        <f t="shared" si="273"/>
        <v/>
      </c>
      <c r="AN436" s="57" t="str">
        <f t="shared" si="273"/>
        <v/>
      </c>
      <c r="AO436" s="57" t="str">
        <f t="shared" si="273"/>
        <v/>
      </c>
      <c r="AP436" s="57" t="str">
        <f t="shared" si="273"/>
        <v/>
      </c>
      <c r="AQ436" s="57" t="str">
        <f t="shared" si="272"/>
        <v/>
      </c>
      <c r="AR436" s="57" t="str">
        <f t="shared" si="272"/>
        <v/>
      </c>
      <c r="AS436" s="57" t="str">
        <f t="shared" si="272"/>
        <v/>
      </c>
      <c r="AT436" s="57" t="str">
        <f t="shared" si="272"/>
        <v/>
      </c>
      <c r="AU436" s="57" t="str">
        <f t="shared" si="272"/>
        <v/>
      </c>
      <c r="AV436" s="57" t="str">
        <f t="shared" si="270"/>
        <v/>
      </c>
      <c r="AW436" s="57" t="str">
        <f t="shared" si="271"/>
        <v/>
      </c>
      <c r="AX436" s="57" t="str">
        <f t="shared" si="271"/>
        <v/>
      </c>
      <c r="AY436" s="57" t="str">
        <f t="shared" si="271"/>
        <v/>
      </c>
      <c r="AZ436" s="57" t="str">
        <f t="shared" si="271"/>
        <v/>
      </c>
    </row>
    <row r="437" spans="2:52" x14ac:dyDescent="0.15">
      <c r="B437" s="50">
        <f t="shared" si="234"/>
        <v>14</v>
      </c>
      <c r="C437" s="50">
        <f t="shared" si="235"/>
        <v>30</v>
      </c>
      <c r="D437" s="50" t="str">
        <f t="shared" si="236"/>
        <v>2003_14_30</v>
      </c>
      <c r="E437" s="50" t="str">
        <f t="shared" si="238"/>
        <v>2_30_14</v>
      </c>
      <c r="F437" s="50">
        <f t="shared" si="239"/>
        <v>2</v>
      </c>
      <c r="G437" s="50">
        <f t="shared" si="240"/>
        <v>132</v>
      </c>
      <c r="H437" s="50">
        <f t="shared" si="241"/>
        <v>2132</v>
      </c>
      <c r="I437" s="57">
        <v>2003</v>
      </c>
      <c r="J437" s="57" t="s">
        <v>144</v>
      </c>
      <c r="K437" s="57" t="s">
        <v>170</v>
      </c>
      <c r="L437" s="57" t="str">
        <f t="shared" si="242"/>
        <v>2003_工業</v>
      </c>
      <c r="M437" s="57" t="str">
        <f t="shared" si="243"/>
        <v>2003_工業_建築構造</v>
      </c>
      <c r="N437" s="57">
        <f t="shared" si="237"/>
        <v>2132</v>
      </c>
      <c r="P437" s="57">
        <f t="shared" si="244"/>
        <v>436</v>
      </c>
      <c r="X437" s="59">
        <v>34</v>
      </c>
      <c r="Y437" s="56" t="str">
        <f t="shared" si="267"/>
        <v/>
      </c>
      <c r="Z437" s="57" t="str">
        <f t="shared" si="268"/>
        <v/>
      </c>
      <c r="AA437" s="57" t="str">
        <f t="shared" si="273"/>
        <v/>
      </c>
      <c r="AB437" s="57" t="str">
        <f t="shared" si="273"/>
        <v/>
      </c>
      <c r="AC437" s="57" t="str">
        <f t="shared" si="273"/>
        <v/>
      </c>
      <c r="AD437" s="57" t="str">
        <f t="shared" si="273"/>
        <v/>
      </c>
      <c r="AE437" s="57" t="str">
        <f t="shared" si="273"/>
        <v/>
      </c>
      <c r="AF437" s="57" t="str">
        <f t="shared" si="273"/>
        <v/>
      </c>
      <c r="AG437" s="57" t="str">
        <f t="shared" si="273"/>
        <v/>
      </c>
      <c r="AH437" s="57" t="str">
        <f t="shared" si="273"/>
        <v/>
      </c>
      <c r="AI437" s="57" t="str">
        <f t="shared" si="273"/>
        <v/>
      </c>
      <c r="AJ437" s="57" t="str">
        <f t="shared" si="273"/>
        <v/>
      </c>
      <c r="AK437" s="57" t="str">
        <f t="shared" si="273"/>
        <v/>
      </c>
      <c r="AL437" s="57" t="str">
        <f t="shared" si="273"/>
        <v/>
      </c>
      <c r="AM437" s="57" t="str">
        <f t="shared" si="273"/>
        <v/>
      </c>
      <c r="AN437" s="57" t="str">
        <f t="shared" si="273"/>
        <v/>
      </c>
      <c r="AO437" s="57" t="str">
        <f t="shared" si="273"/>
        <v/>
      </c>
      <c r="AP437" s="57" t="str">
        <f t="shared" si="273"/>
        <v/>
      </c>
      <c r="AQ437" s="57" t="str">
        <f t="shared" si="272"/>
        <v/>
      </c>
      <c r="AR437" s="57" t="str">
        <f t="shared" si="272"/>
        <v/>
      </c>
      <c r="AS437" s="57" t="str">
        <f t="shared" si="272"/>
        <v/>
      </c>
      <c r="AT437" s="57" t="str">
        <f t="shared" si="272"/>
        <v/>
      </c>
      <c r="AU437" s="57" t="str">
        <f t="shared" si="272"/>
        <v/>
      </c>
      <c r="AV437" s="57" t="str">
        <f t="shared" si="270"/>
        <v/>
      </c>
      <c r="AW437" s="57" t="str">
        <f t="shared" si="271"/>
        <v/>
      </c>
      <c r="AX437" s="57" t="str">
        <f t="shared" si="271"/>
        <v/>
      </c>
      <c r="AY437" s="57" t="str">
        <f t="shared" si="271"/>
        <v/>
      </c>
      <c r="AZ437" s="57" t="str">
        <f t="shared" si="271"/>
        <v/>
      </c>
    </row>
    <row r="438" spans="2:52" x14ac:dyDescent="0.15">
      <c r="B438" s="50">
        <f t="shared" si="234"/>
        <v>14</v>
      </c>
      <c r="C438" s="50">
        <f t="shared" si="235"/>
        <v>31</v>
      </c>
      <c r="D438" s="50" t="str">
        <f t="shared" si="236"/>
        <v>2003_14_31</v>
      </c>
      <c r="E438" s="50" t="str">
        <f t="shared" si="238"/>
        <v>2_31_14</v>
      </c>
      <c r="F438" s="50">
        <f t="shared" si="239"/>
        <v>2</v>
      </c>
      <c r="G438" s="50">
        <f t="shared" si="240"/>
        <v>133</v>
      </c>
      <c r="H438" s="50">
        <f t="shared" si="241"/>
        <v>2133</v>
      </c>
      <c r="I438" s="57">
        <v>2003</v>
      </c>
      <c r="J438" s="57" t="s">
        <v>144</v>
      </c>
      <c r="K438" s="57" t="s">
        <v>173</v>
      </c>
      <c r="L438" s="57" t="str">
        <f t="shared" si="242"/>
        <v>2003_工業</v>
      </c>
      <c r="M438" s="57" t="str">
        <f t="shared" si="243"/>
        <v>2003_工業_建築施工</v>
      </c>
      <c r="N438" s="57">
        <f t="shared" si="237"/>
        <v>2133</v>
      </c>
      <c r="P438" s="57">
        <f t="shared" si="244"/>
        <v>437</v>
      </c>
      <c r="X438" s="59">
        <v>35</v>
      </c>
      <c r="Y438" s="56" t="str">
        <f t="shared" si="267"/>
        <v/>
      </c>
      <c r="Z438" s="57" t="str">
        <f t="shared" si="268"/>
        <v/>
      </c>
      <c r="AA438" s="57" t="str">
        <f t="shared" si="273"/>
        <v/>
      </c>
      <c r="AB438" s="57" t="str">
        <f t="shared" si="273"/>
        <v/>
      </c>
      <c r="AC438" s="57" t="str">
        <f t="shared" si="273"/>
        <v/>
      </c>
      <c r="AD438" s="57" t="str">
        <f t="shared" si="273"/>
        <v/>
      </c>
      <c r="AE438" s="57" t="str">
        <f t="shared" si="273"/>
        <v/>
      </c>
      <c r="AF438" s="57" t="str">
        <f t="shared" si="273"/>
        <v/>
      </c>
      <c r="AG438" s="57" t="str">
        <f t="shared" si="273"/>
        <v/>
      </c>
      <c r="AH438" s="57" t="str">
        <f t="shared" si="273"/>
        <v/>
      </c>
      <c r="AI438" s="57" t="str">
        <f t="shared" si="273"/>
        <v/>
      </c>
      <c r="AJ438" s="57" t="str">
        <f t="shared" si="273"/>
        <v/>
      </c>
      <c r="AK438" s="57" t="str">
        <f t="shared" si="273"/>
        <v/>
      </c>
      <c r="AL438" s="57" t="str">
        <f t="shared" si="273"/>
        <v/>
      </c>
      <c r="AM438" s="57" t="str">
        <f t="shared" si="273"/>
        <v/>
      </c>
      <c r="AN438" s="57" t="str">
        <f t="shared" si="273"/>
        <v/>
      </c>
      <c r="AO438" s="57" t="str">
        <f t="shared" si="273"/>
        <v/>
      </c>
      <c r="AP438" s="57" t="str">
        <f t="shared" si="273"/>
        <v/>
      </c>
      <c r="AQ438" s="57" t="str">
        <f t="shared" si="272"/>
        <v/>
      </c>
      <c r="AR438" s="57" t="str">
        <f t="shared" si="272"/>
        <v/>
      </c>
      <c r="AS438" s="57" t="str">
        <f t="shared" si="272"/>
        <v/>
      </c>
      <c r="AT438" s="57" t="str">
        <f t="shared" si="272"/>
        <v/>
      </c>
      <c r="AU438" s="57" t="str">
        <f t="shared" si="272"/>
        <v/>
      </c>
      <c r="AV438" s="57" t="str">
        <f t="shared" si="270"/>
        <v/>
      </c>
      <c r="AW438" s="57" t="str">
        <f t="shared" si="271"/>
        <v/>
      </c>
      <c r="AX438" s="57" t="str">
        <f t="shared" si="271"/>
        <v/>
      </c>
      <c r="AY438" s="57" t="str">
        <f t="shared" si="271"/>
        <v/>
      </c>
      <c r="AZ438" s="57" t="str">
        <f t="shared" si="271"/>
        <v/>
      </c>
    </row>
    <row r="439" spans="2:52" x14ac:dyDescent="0.15">
      <c r="B439" s="50">
        <f t="shared" si="234"/>
        <v>14</v>
      </c>
      <c r="C439" s="50">
        <f t="shared" si="235"/>
        <v>32</v>
      </c>
      <c r="D439" s="50" t="str">
        <f t="shared" si="236"/>
        <v>2003_14_32</v>
      </c>
      <c r="E439" s="50" t="str">
        <f t="shared" si="238"/>
        <v>2_32_14</v>
      </c>
      <c r="F439" s="50">
        <f t="shared" si="239"/>
        <v>2</v>
      </c>
      <c r="G439" s="50">
        <f t="shared" si="240"/>
        <v>134</v>
      </c>
      <c r="H439" s="50">
        <f t="shared" si="241"/>
        <v>2134</v>
      </c>
      <c r="I439" s="57">
        <v>2003</v>
      </c>
      <c r="J439" s="57" t="s">
        <v>144</v>
      </c>
      <c r="K439" s="57" t="s">
        <v>172</v>
      </c>
      <c r="L439" s="57" t="str">
        <f t="shared" si="242"/>
        <v>2003_工業</v>
      </c>
      <c r="M439" s="57" t="str">
        <f t="shared" si="243"/>
        <v>2003_工業_建築構造設計</v>
      </c>
      <c r="N439" s="57">
        <f t="shared" si="237"/>
        <v>2134</v>
      </c>
      <c r="P439" s="57">
        <f t="shared" si="244"/>
        <v>438</v>
      </c>
      <c r="X439" s="59">
        <v>36</v>
      </c>
      <c r="Y439" s="56" t="str">
        <f t="shared" si="267"/>
        <v/>
      </c>
      <c r="Z439" s="57" t="str">
        <f t="shared" si="268"/>
        <v/>
      </c>
      <c r="AA439" s="57" t="str">
        <f t="shared" si="273"/>
        <v/>
      </c>
      <c r="AB439" s="57" t="str">
        <f t="shared" si="273"/>
        <v/>
      </c>
      <c r="AC439" s="57" t="str">
        <f t="shared" si="273"/>
        <v/>
      </c>
      <c r="AD439" s="57" t="str">
        <f t="shared" si="273"/>
        <v/>
      </c>
      <c r="AE439" s="57" t="str">
        <f t="shared" si="273"/>
        <v/>
      </c>
      <c r="AF439" s="57" t="str">
        <f t="shared" si="273"/>
        <v/>
      </c>
      <c r="AG439" s="57" t="str">
        <f t="shared" si="273"/>
        <v/>
      </c>
      <c r="AH439" s="57" t="str">
        <f t="shared" si="273"/>
        <v/>
      </c>
      <c r="AI439" s="57" t="str">
        <f t="shared" si="273"/>
        <v/>
      </c>
      <c r="AJ439" s="57" t="str">
        <f t="shared" si="273"/>
        <v/>
      </c>
      <c r="AK439" s="57" t="str">
        <f t="shared" si="273"/>
        <v/>
      </c>
      <c r="AL439" s="57" t="str">
        <f t="shared" si="273"/>
        <v/>
      </c>
      <c r="AM439" s="57" t="str">
        <f t="shared" si="273"/>
        <v/>
      </c>
      <c r="AN439" s="57" t="str">
        <f t="shared" si="273"/>
        <v/>
      </c>
      <c r="AO439" s="57" t="str">
        <f t="shared" si="273"/>
        <v/>
      </c>
      <c r="AP439" s="57" t="str">
        <f t="shared" si="273"/>
        <v/>
      </c>
      <c r="AQ439" s="57" t="str">
        <f t="shared" si="272"/>
        <v/>
      </c>
      <c r="AR439" s="57" t="str">
        <f t="shared" si="272"/>
        <v/>
      </c>
      <c r="AS439" s="57" t="str">
        <f t="shared" si="272"/>
        <v/>
      </c>
      <c r="AT439" s="57" t="str">
        <f t="shared" si="272"/>
        <v/>
      </c>
      <c r="AU439" s="57" t="str">
        <f t="shared" si="272"/>
        <v/>
      </c>
      <c r="AV439" s="57" t="str">
        <f t="shared" si="270"/>
        <v/>
      </c>
      <c r="AW439" s="57" t="str">
        <f t="shared" si="271"/>
        <v/>
      </c>
      <c r="AX439" s="57" t="str">
        <f t="shared" si="271"/>
        <v/>
      </c>
      <c r="AY439" s="57" t="str">
        <f t="shared" si="271"/>
        <v/>
      </c>
      <c r="AZ439" s="57" t="str">
        <f t="shared" si="271"/>
        <v/>
      </c>
    </row>
    <row r="440" spans="2:52" x14ac:dyDescent="0.15">
      <c r="B440" s="50">
        <f t="shared" si="234"/>
        <v>14</v>
      </c>
      <c r="C440" s="50">
        <f t="shared" si="235"/>
        <v>33</v>
      </c>
      <c r="D440" s="50" t="str">
        <f t="shared" si="236"/>
        <v>2003_14_33</v>
      </c>
      <c r="E440" s="50" t="str">
        <f t="shared" si="238"/>
        <v>2_33_14</v>
      </c>
      <c r="F440" s="50">
        <f t="shared" si="239"/>
        <v>2</v>
      </c>
      <c r="G440" s="50">
        <f t="shared" si="240"/>
        <v>135</v>
      </c>
      <c r="H440" s="50">
        <f t="shared" si="241"/>
        <v>2135</v>
      </c>
      <c r="I440" s="57">
        <v>2003</v>
      </c>
      <c r="J440" s="57" t="s">
        <v>144</v>
      </c>
      <c r="K440" s="57" t="s">
        <v>171</v>
      </c>
      <c r="L440" s="57" t="str">
        <f t="shared" si="242"/>
        <v>2003_工業</v>
      </c>
      <c r="M440" s="57" t="str">
        <f t="shared" si="243"/>
        <v>2003_工業_建築計画</v>
      </c>
      <c r="N440" s="57">
        <f t="shared" si="237"/>
        <v>2135</v>
      </c>
      <c r="P440" s="57">
        <f t="shared" si="244"/>
        <v>439</v>
      </c>
      <c r="X440" s="59">
        <v>37</v>
      </c>
      <c r="Y440" s="56" t="str">
        <f t="shared" si="267"/>
        <v/>
      </c>
      <c r="Z440" s="57" t="str">
        <f t="shared" si="268"/>
        <v/>
      </c>
      <c r="AA440" s="57" t="str">
        <f t="shared" si="273"/>
        <v/>
      </c>
      <c r="AB440" s="57" t="str">
        <f t="shared" si="273"/>
        <v/>
      </c>
      <c r="AC440" s="57" t="str">
        <f t="shared" si="273"/>
        <v/>
      </c>
      <c r="AD440" s="57" t="str">
        <f t="shared" si="273"/>
        <v/>
      </c>
      <c r="AE440" s="57" t="str">
        <f t="shared" si="273"/>
        <v/>
      </c>
      <c r="AF440" s="57" t="str">
        <f t="shared" si="273"/>
        <v/>
      </c>
      <c r="AG440" s="57" t="str">
        <f t="shared" si="273"/>
        <v/>
      </c>
      <c r="AH440" s="57" t="str">
        <f t="shared" si="273"/>
        <v/>
      </c>
      <c r="AI440" s="57" t="str">
        <f t="shared" si="273"/>
        <v/>
      </c>
      <c r="AJ440" s="57" t="str">
        <f t="shared" si="273"/>
        <v/>
      </c>
      <c r="AK440" s="57" t="str">
        <f t="shared" si="273"/>
        <v/>
      </c>
      <c r="AL440" s="57" t="str">
        <f t="shared" si="273"/>
        <v/>
      </c>
      <c r="AM440" s="57" t="str">
        <f t="shared" si="273"/>
        <v/>
      </c>
      <c r="AN440" s="57" t="str">
        <f t="shared" si="273"/>
        <v/>
      </c>
      <c r="AO440" s="57" t="str">
        <f t="shared" si="273"/>
        <v/>
      </c>
      <c r="AP440" s="57" t="str">
        <f t="shared" si="273"/>
        <v/>
      </c>
      <c r="AQ440" s="57" t="str">
        <f t="shared" si="272"/>
        <v/>
      </c>
      <c r="AR440" s="57" t="str">
        <f t="shared" si="272"/>
        <v/>
      </c>
      <c r="AS440" s="57" t="str">
        <f t="shared" si="272"/>
        <v/>
      </c>
      <c r="AT440" s="57" t="str">
        <f t="shared" si="272"/>
        <v/>
      </c>
      <c r="AU440" s="57" t="str">
        <f t="shared" si="272"/>
        <v/>
      </c>
      <c r="AV440" s="57" t="str">
        <f t="shared" si="270"/>
        <v/>
      </c>
      <c r="AW440" s="57" t="str">
        <f t="shared" si="271"/>
        <v/>
      </c>
      <c r="AX440" s="57" t="str">
        <f t="shared" si="271"/>
        <v/>
      </c>
      <c r="AY440" s="57" t="str">
        <f t="shared" si="271"/>
        <v/>
      </c>
      <c r="AZ440" s="57" t="str">
        <f t="shared" si="271"/>
        <v/>
      </c>
    </row>
    <row r="441" spans="2:52" x14ac:dyDescent="0.15">
      <c r="B441" s="50">
        <f t="shared" si="234"/>
        <v>14</v>
      </c>
      <c r="C441" s="50">
        <f t="shared" si="235"/>
        <v>34</v>
      </c>
      <c r="D441" s="50" t="str">
        <f t="shared" si="236"/>
        <v>2003_14_34</v>
      </c>
      <c r="E441" s="50" t="str">
        <f t="shared" si="238"/>
        <v>2_34_14</v>
      </c>
      <c r="F441" s="50">
        <f t="shared" si="239"/>
        <v>2</v>
      </c>
      <c r="G441" s="50">
        <f t="shared" si="240"/>
        <v>136</v>
      </c>
      <c r="H441" s="50">
        <f t="shared" si="241"/>
        <v>2136</v>
      </c>
      <c r="I441" s="57">
        <v>2003</v>
      </c>
      <c r="J441" s="57" t="s">
        <v>144</v>
      </c>
      <c r="K441" s="57" t="s">
        <v>174</v>
      </c>
      <c r="L441" s="57" t="str">
        <f t="shared" si="242"/>
        <v>2003_工業</v>
      </c>
      <c r="M441" s="57" t="str">
        <f t="shared" si="243"/>
        <v>2003_工業_建築法規</v>
      </c>
      <c r="N441" s="57">
        <f t="shared" si="237"/>
        <v>2136</v>
      </c>
      <c r="P441" s="57">
        <f t="shared" si="244"/>
        <v>440</v>
      </c>
      <c r="X441" s="59">
        <v>38</v>
      </c>
      <c r="Y441" s="56" t="str">
        <f t="shared" si="267"/>
        <v/>
      </c>
      <c r="Z441" s="57" t="str">
        <f t="shared" si="268"/>
        <v/>
      </c>
      <c r="AA441" s="57" t="str">
        <f t="shared" si="273"/>
        <v/>
      </c>
      <c r="AB441" s="57" t="str">
        <f t="shared" si="273"/>
        <v/>
      </c>
      <c r="AC441" s="57" t="str">
        <f t="shared" si="273"/>
        <v/>
      </c>
      <c r="AD441" s="57" t="str">
        <f t="shared" si="273"/>
        <v/>
      </c>
      <c r="AE441" s="57" t="str">
        <f t="shared" si="273"/>
        <v/>
      </c>
      <c r="AF441" s="57" t="str">
        <f t="shared" si="273"/>
        <v/>
      </c>
      <c r="AG441" s="57" t="str">
        <f t="shared" si="273"/>
        <v/>
      </c>
      <c r="AH441" s="57" t="str">
        <f t="shared" si="273"/>
        <v/>
      </c>
      <c r="AI441" s="57" t="str">
        <f t="shared" si="273"/>
        <v/>
      </c>
      <c r="AJ441" s="57" t="str">
        <f t="shared" si="273"/>
        <v/>
      </c>
      <c r="AK441" s="57" t="str">
        <f t="shared" si="273"/>
        <v/>
      </c>
      <c r="AL441" s="57" t="str">
        <f t="shared" si="273"/>
        <v/>
      </c>
      <c r="AM441" s="57" t="str">
        <f t="shared" si="273"/>
        <v/>
      </c>
      <c r="AN441" s="57" t="str">
        <f t="shared" si="273"/>
        <v/>
      </c>
      <c r="AO441" s="57" t="str">
        <f t="shared" si="273"/>
        <v/>
      </c>
      <c r="AP441" s="57" t="str">
        <f t="shared" si="273"/>
        <v/>
      </c>
      <c r="AQ441" s="57" t="str">
        <f t="shared" si="272"/>
        <v/>
      </c>
      <c r="AR441" s="57" t="str">
        <f t="shared" si="272"/>
        <v/>
      </c>
      <c r="AS441" s="57" t="str">
        <f t="shared" si="272"/>
        <v/>
      </c>
      <c r="AT441" s="57" t="str">
        <f t="shared" si="272"/>
        <v/>
      </c>
      <c r="AU441" s="57" t="str">
        <f t="shared" si="272"/>
        <v/>
      </c>
      <c r="AV441" s="57" t="str">
        <f t="shared" si="270"/>
        <v/>
      </c>
      <c r="AW441" s="57" t="str">
        <f t="shared" si="271"/>
        <v/>
      </c>
      <c r="AX441" s="57" t="str">
        <f t="shared" si="271"/>
        <v/>
      </c>
      <c r="AY441" s="57" t="str">
        <f t="shared" si="271"/>
        <v/>
      </c>
      <c r="AZ441" s="57" t="str">
        <f t="shared" si="271"/>
        <v/>
      </c>
    </row>
    <row r="442" spans="2:52" x14ac:dyDescent="0.15">
      <c r="B442" s="50">
        <f t="shared" si="234"/>
        <v>14</v>
      </c>
      <c r="C442" s="50">
        <f t="shared" si="235"/>
        <v>35</v>
      </c>
      <c r="D442" s="50" t="str">
        <f t="shared" si="236"/>
        <v>2003_14_35</v>
      </c>
      <c r="E442" s="50" t="str">
        <f t="shared" si="238"/>
        <v>2_35_14</v>
      </c>
      <c r="F442" s="50">
        <f t="shared" si="239"/>
        <v>2</v>
      </c>
      <c r="G442" s="50">
        <f t="shared" si="240"/>
        <v>137</v>
      </c>
      <c r="H442" s="50">
        <f t="shared" si="241"/>
        <v>2137</v>
      </c>
      <c r="I442" s="57">
        <v>2003</v>
      </c>
      <c r="J442" s="57" t="s">
        <v>144</v>
      </c>
      <c r="K442" s="57" t="s">
        <v>175</v>
      </c>
      <c r="L442" s="57" t="str">
        <f t="shared" si="242"/>
        <v>2003_工業</v>
      </c>
      <c r="M442" s="57" t="str">
        <f t="shared" si="243"/>
        <v>2003_工業_設備計画</v>
      </c>
      <c r="N442" s="57">
        <f t="shared" si="237"/>
        <v>2137</v>
      </c>
      <c r="P442" s="57">
        <f t="shared" si="244"/>
        <v>441</v>
      </c>
      <c r="X442" s="59">
        <v>39</v>
      </c>
      <c r="Y442" s="56" t="str">
        <f t="shared" si="267"/>
        <v/>
      </c>
      <c r="Z442" s="57" t="str">
        <f t="shared" si="268"/>
        <v/>
      </c>
      <c r="AA442" s="57" t="str">
        <f t="shared" si="273"/>
        <v/>
      </c>
      <c r="AB442" s="57" t="str">
        <f t="shared" si="273"/>
        <v/>
      </c>
      <c r="AC442" s="57" t="str">
        <f t="shared" si="273"/>
        <v/>
      </c>
      <c r="AD442" s="57" t="str">
        <f t="shared" si="273"/>
        <v/>
      </c>
      <c r="AE442" s="57" t="str">
        <f t="shared" si="273"/>
        <v/>
      </c>
      <c r="AF442" s="57" t="str">
        <f t="shared" si="273"/>
        <v/>
      </c>
      <c r="AG442" s="57" t="str">
        <f t="shared" si="273"/>
        <v/>
      </c>
      <c r="AH442" s="57" t="str">
        <f t="shared" si="273"/>
        <v/>
      </c>
      <c r="AI442" s="57" t="str">
        <f t="shared" si="273"/>
        <v/>
      </c>
      <c r="AJ442" s="57" t="str">
        <f t="shared" si="273"/>
        <v/>
      </c>
      <c r="AK442" s="57" t="str">
        <f t="shared" si="273"/>
        <v/>
      </c>
      <c r="AL442" s="57" t="str">
        <f t="shared" si="273"/>
        <v/>
      </c>
      <c r="AM442" s="57" t="str">
        <f t="shared" si="273"/>
        <v/>
      </c>
      <c r="AN442" s="57" t="str">
        <f t="shared" si="273"/>
        <v/>
      </c>
      <c r="AO442" s="57" t="str">
        <f t="shared" si="273"/>
        <v/>
      </c>
      <c r="AP442" s="57" t="str">
        <f t="shared" si="273"/>
        <v/>
      </c>
      <c r="AQ442" s="57" t="str">
        <f t="shared" si="272"/>
        <v/>
      </c>
      <c r="AR442" s="57" t="str">
        <f t="shared" si="272"/>
        <v/>
      </c>
      <c r="AS442" s="57" t="str">
        <f t="shared" si="272"/>
        <v/>
      </c>
      <c r="AT442" s="57" t="str">
        <f t="shared" si="272"/>
        <v/>
      </c>
      <c r="AU442" s="57" t="str">
        <f t="shared" si="272"/>
        <v/>
      </c>
      <c r="AV442" s="57" t="str">
        <f t="shared" si="270"/>
        <v/>
      </c>
      <c r="AW442" s="57" t="str">
        <f t="shared" si="271"/>
        <v/>
      </c>
      <c r="AX442" s="57" t="str">
        <f t="shared" si="271"/>
        <v/>
      </c>
      <c r="AY442" s="57" t="str">
        <f t="shared" si="271"/>
        <v/>
      </c>
      <c r="AZ442" s="57" t="str">
        <f t="shared" si="271"/>
        <v/>
      </c>
    </row>
    <row r="443" spans="2:52" x14ac:dyDescent="0.15">
      <c r="B443" s="50">
        <f t="shared" si="234"/>
        <v>14</v>
      </c>
      <c r="C443" s="50">
        <f t="shared" si="235"/>
        <v>36</v>
      </c>
      <c r="D443" s="50" t="str">
        <f t="shared" si="236"/>
        <v>2003_14_36</v>
      </c>
      <c r="E443" s="50" t="str">
        <f t="shared" si="238"/>
        <v>2_36_14</v>
      </c>
      <c r="F443" s="50">
        <f t="shared" si="239"/>
        <v>2</v>
      </c>
      <c r="G443" s="50">
        <f t="shared" si="240"/>
        <v>138</v>
      </c>
      <c r="H443" s="50">
        <f t="shared" si="241"/>
        <v>2138</v>
      </c>
      <c r="I443" s="57">
        <v>2003</v>
      </c>
      <c r="J443" s="57" t="s">
        <v>144</v>
      </c>
      <c r="K443" s="57" t="s">
        <v>176</v>
      </c>
      <c r="L443" s="57" t="str">
        <f t="shared" si="242"/>
        <v>2003_工業</v>
      </c>
      <c r="M443" s="57" t="str">
        <f t="shared" si="243"/>
        <v>2003_工業_空気調和設備</v>
      </c>
      <c r="N443" s="57">
        <f t="shared" si="237"/>
        <v>2138</v>
      </c>
      <c r="P443" s="57">
        <f t="shared" si="244"/>
        <v>442</v>
      </c>
      <c r="X443" s="59">
        <v>40</v>
      </c>
      <c r="Y443" s="56" t="str">
        <f t="shared" si="267"/>
        <v/>
      </c>
      <c r="Z443" s="57" t="str">
        <f t="shared" si="268"/>
        <v/>
      </c>
      <c r="AA443" s="57" t="str">
        <f t="shared" si="273"/>
        <v/>
      </c>
      <c r="AB443" s="57" t="str">
        <f t="shared" si="273"/>
        <v/>
      </c>
      <c r="AC443" s="57" t="str">
        <f t="shared" si="273"/>
        <v/>
      </c>
      <c r="AD443" s="57" t="str">
        <f t="shared" si="273"/>
        <v/>
      </c>
      <c r="AE443" s="57" t="str">
        <f t="shared" si="273"/>
        <v/>
      </c>
      <c r="AF443" s="57" t="str">
        <f t="shared" si="273"/>
        <v/>
      </c>
      <c r="AG443" s="57" t="str">
        <f t="shared" si="273"/>
        <v/>
      </c>
      <c r="AH443" s="57" t="str">
        <f t="shared" si="273"/>
        <v/>
      </c>
      <c r="AI443" s="57" t="str">
        <f t="shared" si="273"/>
        <v/>
      </c>
      <c r="AJ443" s="57" t="str">
        <f t="shared" si="273"/>
        <v/>
      </c>
      <c r="AK443" s="57" t="str">
        <f t="shared" si="273"/>
        <v/>
      </c>
      <c r="AL443" s="57" t="str">
        <f t="shared" si="273"/>
        <v/>
      </c>
      <c r="AM443" s="57" t="str">
        <f t="shared" si="273"/>
        <v/>
      </c>
      <c r="AN443" s="57" t="str">
        <f t="shared" si="273"/>
        <v/>
      </c>
      <c r="AO443" s="57" t="str">
        <f t="shared" si="273"/>
        <v/>
      </c>
      <c r="AP443" s="57" t="str">
        <f t="shared" si="273"/>
        <v/>
      </c>
      <c r="AQ443" s="57" t="str">
        <f t="shared" si="272"/>
        <v/>
      </c>
      <c r="AR443" s="57" t="str">
        <f t="shared" si="272"/>
        <v/>
      </c>
      <c r="AS443" s="57" t="str">
        <f t="shared" si="272"/>
        <v/>
      </c>
      <c r="AT443" s="57" t="str">
        <f t="shared" si="272"/>
        <v/>
      </c>
      <c r="AU443" s="57" t="str">
        <f t="shared" si="272"/>
        <v/>
      </c>
      <c r="AV443" s="57" t="str">
        <f t="shared" si="270"/>
        <v/>
      </c>
      <c r="AW443" s="57" t="str">
        <f t="shared" si="271"/>
        <v/>
      </c>
      <c r="AX443" s="57" t="str">
        <f t="shared" si="271"/>
        <v/>
      </c>
      <c r="AY443" s="57" t="str">
        <f t="shared" si="271"/>
        <v/>
      </c>
      <c r="AZ443" s="57" t="str">
        <f t="shared" si="271"/>
        <v/>
      </c>
    </row>
    <row r="444" spans="2:52" x14ac:dyDescent="0.15">
      <c r="B444" s="50">
        <f t="shared" si="234"/>
        <v>14</v>
      </c>
      <c r="C444" s="50">
        <f t="shared" si="235"/>
        <v>37</v>
      </c>
      <c r="D444" s="50" t="str">
        <f t="shared" si="236"/>
        <v>2003_14_37</v>
      </c>
      <c r="E444" s="50" t="str">
        <f t="shared" si="238"/>
        <v>2_37_14</v>
      </c>
      <c r="F444" s="50">
        <f t="shared" si="239"/>
        <v>2</v>
      </c>
      <c r="G444" s="50">
        <f t="shared" si="240"/>
        <v>139</v>
      </c>
      <c r="H444" s="50">
        <f t="shared" si="241"/>
        <v>2139</v>
      </c>
      <c r="I444" s="57">
        <v>2003</v>
      </c>
      <c r="J444" s="57" t="s">
        <v>144</v>
      </c>
      <c r="K444" s="57" t="s">
        <v>177</v>
      </c>
      <c r="L444" s="57" t="str">
        <f t="shared" si="242"/>
        <v>2003_工業</v>
      </c>
      <c r="M444" s="57" t="str">
        <f t="shared" si="243"/>
        <v>2003_工業_衛生・防災設備</v>
      </c>
      <c r="N444" s="57">
        <f t="shared" si="237"/>
        <v>2139</v>
      </c>
      <c r="P444" s="57">
        <f t="shared" si="244"/>
        <v>443</v>
      </c>
      <c r="X444" s="59">
        <v>41</v>
      </c>
      <c r="Y444" s="56" t="str">
        <f t="shared" si="267"/>
        <v/>
      </c>
      <c r="Z444" s="57" t="str">
        <f t="shared" si="268"/>
        <v/>
      </c>
      <c r="AA444" s="57" t="str">
        <f t="shared" si="273"/>
        <v/>
      </c>
      <c r="AB444" s="57" t="str">
        <f t="shared" si="273"/>
        <v/>
      </c>
      <c r="AC444" s="57" t="str">
        <f t="shared" si="273"/>
        <v/>
      </c>
      <c r="AD444" s="57" t="str">
        <f t="shared" si="273"/>
        <v/>
      </c>
      <c r="AE444" s="57" t="str">
        <f t="shared" si="273"/>
        <v/>
      </c>
      <c r="AF444" s="57" t="str">
        <f t="shared" si="273"/>
        <v/>
      </c>
      <c r="AG444" s="57" t="str">
        <f t="shared" si="273"/>
        <v/>
      </c>
      <c r="AH444" s="57" t="str">
        <f t="shared" si="273"/>
        <v/>
      </c>
      <c r="AI444" s="57" t="str">
        <f t="shared" si="273"/>
        <v/>
      </c>
      <c r="AJ444" s="57" t="str">
        <f t="shared" si="273"/>
        <v/>
      </c>
      <c r="AK444" s="57" t="str">
        <f t="shared" si="273"/>
        <v/>
      </c>
      <c r="AL444" s="57" t="str">
        <f t="shared" si="273"/>
        <v/>
      </c>
      <c r="AM444" s="57" t="str">
        <f t="shared" si="273"/>
        <v/>
      </c>
      <c r="AN444" s="57" t="str">
        <f t="shared" si="273"/>
        <v/>
      </c>
      <c r="AO444" s="57" t="str">
        <f t="shared" si="273"/>
        <v/>
      </c>
      <c r="AP444" s="57" t="str">
        <f t="shared" si="273"/>
        <v/>
      </c>
      <c r="AQ444" s="57" t="str">
        <f t="shared" si="272"/>
        <v/>
      </c>
      <c r="AR444" s="57" t="str">
        <f t="shared" si="272"/>
        <v/>
      </c>
      <c r="AS444" s="57" t="str">
        <f t="shared" si="272"/>
        <v/>
      </c>
      <c r="AT444" s="57" t="str">
        <f t="shared" si="272"/>
        <v/>
      </c>
      <c r="AU444" s="57" t="str">
        <f t="shared" si="272"/>
        <v/>
      </c>
      <c r="AV444" s="57" t="str">
        <f t="shared" si="270"/>
        <v/>
      </c>
      <c r="AW444" s="57" t="str">
        <f t="shared" si="271"/>
        <v/>
      </c>
      <c r="AX444" s="57" t="str">
        <f t="shared" si="271"/>
        <v/>
      </c>
      <c r="AY444" s="57" t="str">
        <f t="shared" si="271"/>
        <v/>
      </c>
      <c r="AZ444" s="57" t="str">
        <f t="shared" si="271"/>
        <v/>
      </c>
    </row>
    <row r="445" spans="2:52" x14ac:dyDescent="0.15">
      <c r="B445" s="50">
        <f t="shared" si="234"/>
        <v>14</v>
      </c>
      <c r="C445" s="50">
        <f t="shared" si="235"/>
        <v>38</v>
      </c>
      <c r="D445" s="50" t="str">
        <f t="shared" si="236"/>
        <v>2003_14_38</v>
      </c>
      <c r="E445" s="50" t="str">
        <f t="shared" si="238"/>
        <v>2_38_14</v>
      </c>
      <c r="F445" s="50">
        <f t="shared" si="239"/>
        <v>2</v>
      </c>
      <c r="G445" s="50">
        <f t="shared" si="240"/>
        <v>140</v>
      </c>
      <c r="H445" s="50">
        <f t="shared" si="241"/>
        <v>2140</v>
      </c>
      <c r="I445" s="57">
        <v>2003</v>
      </c>
      <c r="J445" s="57" t="s">
        <v>144</v>
      </c>
      <c r="K445" s="57" t="s">
        <v>141</v>
      </c>
      <c r="L445" s="57" t="str">
        <f t="shared" si="242"/>
        <v>2003_工業</v>
      </c>
      <c r="M445" s="57" t="str">
        <f t="shared" si="243"/>
        <v>2003_工業_測量</v>
      </c>
      <c r="N445" s="57">
        <f t="shared" si="237"/>
        <v>2140</v>
      </c>
      <c r="P445" s="57">
        <f t="shared" si="244"/>
        <v>444</v>
      </c>
      <c r="X445" s="59">
        <v>42</v>
      </c>
      <c r="Y445" s="56" t="str">
        <f t="shared" si="267"/>
        <v/>
      </c>
      <c r="Z445" s="57" t="str">
        <f t="shared" si="268"/>
        <v/>
      </c>
      <c r="AA445" s="57" t="str">
        <f t="shared" si="273"/>
        <v/>
      </c>
      <c r="AB445" s="57" t="str">
        <f t="shared" si="273"/>
        <v/>
      </c>
      <c r="AC445" s="57" t="str">
        <f t="shared" si="273"/>
        <v/>
      </c>
      <c r="AD445" s="57" t="str">
        <f t="shared" si="273"/>
        <v/>
      </c>
      <c r="AE445" s="57" t="str">
        <f t="shared" si="273"/>
        <v/>
      </c>
      <c r="AF445" s="57" t="str">
        <f t="shared" si="273"/>
        <v/>
      </c>
      <c r="AG445" s="57" t="str">
        <f t="shared" si="273"/>
        <v/>
      </c>
      <c r="AH445" s="57" t="str">
        <f t="shared" si="273"/>
        <v/>
      </c>
      <c r="AI445" s="57" t="str">
        <f t="shared" si="273"/>
        <v/>
      </c>
      <c r="AJ445" s="57" t="str">
        <f t="shared" si="273"/>
        <v/>
      </c>
      <c r="AK445" s="57" t="str">
        <f t="shared" si="273"/>
        <v/>
      </c>
      <c r="AL445" s="57" t="str">
        <f t="shared" si="273"/>
        <v/>
      </c>
      <c r="AM445" s="57" t="str">
        <f t="shared" si="273"/>
        <v/>
      </c>
      <c r="AN445" s="57" t="str">
        <f t="shared" si="273"/>
        <v/>
      </c>
      <c r="AO445" s="57" t="str">
        <f t="shared" si="273"/>
        <v/>
      </c>
      <c r="AP445" s="57" t="str">
        <f t="shared" si="273"/>
        <v/>
      </c>
      <c r="AQ445" s="57" t="str">
        <f t="shared" si="272"/>
        <v/>
      </c>
      <c r="AR445" s="57" t="str">
        <f t="shared" si="272"/>
        <v/>
      </c>
      <c r="AS445" s="57" t="str">
        <f t="shared" si="272"/>
        <v/>
      </c>
      <c r="AT445" s="57" t="str">
        <f t="shared" si="272"/>
        <v/>
      </c>
      <c r="AU445" s="57" t="str">
        <f t="shared" si="272"/>
        <v/>
      </c>
      <c r="AV445" s="57" t="str">
        <f t="shared" si="270"/>
        <v/>
      </c>
      <c r="AW445" s="57" t="str">
        <f t="shared" si="271"/>
        <v/>
      </c>
      <c r="AX445" s="57" t="str">
        <f t="shared" si="271"/>
        <v/>
      </c>
      <c r="AY445" s="57" t="str">
        <f t="shared" si="271"/>
        <v/>
      </c>
      <c r="AZ445" s="57" t="str">
        <f t="shared" si="271"/>
        <v/>
      </c>
    </row>
    <row r="446" spans="2:52" x14ac:dyDescent="0.15">
      <c r="B446" s="50">
        <f t="shared" si="234"/>
        <v>14</v>
      </c>
      <c r="C446" s="50">
        <f t="shared" si="235"/>
        <v>39</v>
      </c>
      <c r="D446" s="50" t="str">
        <f t="shared" si="236"/>
        <v>2003_14_39</v>
      </c>
      <c r="E446" s="50" t="str">
        <f t="shared" si="238"/>
        <v>2_39_14</v>
      </c>
      <c r="F446" s="50">
        <f t="shared" si="239"/>
        <v>2</v>
      </c>
      <c r="G446" s="50">
        <f t="shared" si="240"/>
        <v>141</v>
      </c>
      <c r="H446" s="50">
        <f t="shared" si="241"/>
        <v>2141</v>
      </c>
      <c r="I446" s="57">
        <v>2003</v>
      </c>
      <c r="J446" s="57" t="s">
        <v>144</v>
      </c>
      <c r="K446" s="57" t="s">
        <v>180</v>
      </c>
      <c r="L446" s="57" t="str">
        <f t="shared" si="242"/>
        <v>2003_工業</v>
      </c>
      <c r="M446" s="57" t="str">
        <f t="shared" si="243"/>
        <v>2003_工業_土木施工</v>
      </c>
      <c r="N446" s="57">
        <f t="shared" si="237"/>
        <v>2141</v>
      </c>
      <c r="P446" s="57">
        <f t="shared" si="244"/>
        <v>445</v>
      </c>
      <c r="X446" s="59">
        <v>43</v>
      </c>
      <c r="Y446" s="56" t="str">
        <f t="shared" si="267"/>
        <v/>
      </c>
      <c r="Z446" s="57" t="str">
        <f t="shared" si="268"/>
        <v/>
      </c>
      <c r="AA446" s="57" t="str">
        <f t="shared" si="273"/>
        <v/>
      </c>
      <c r="AB446" s="57" t="str">
        <f t="shared" si="273"/>
        <v/>
      </c>
      <c r="AC446" s="57" t="str">
        <f t="shared" si="273"/>
        <v/>
      </c>
      <c r="AD446" s="57" t="str">
        <f t="shared" si="273"/>
        <v/>
      </c>
      <c r="AE446" s="57" t="str">
        <f t="shared" si="273"/>
        <v/>
      </c>
      <c r="AF446" s="57" t="str">
        <f t="shared" si="273"/>
        <v/>
      </c>
      <c r="AG446" s="57" t="str">
        <f t="shared" si="273"/>
        <v/>
      </c>
      <c r="AH446" s="57" t="str">
        <f t="shared" si="273"/>
        <v/>
      </c>
      <c r="AI446" s="57" t="str">
        <f t="shared" si="273"/>
        <v/>
      </c>
      <c r="AJ446" s="57" t="str">
        <f t="shared" si="273"/>
        <v/>
      </c>
      <c r="AK446" s="57" t="str">
        <f t="shared" si="273"/>
        <v/>
      </c>
      <c r="AL446" s="57" t="str">
        <f t="shared" si="273"/>
        <v/>
      </c>
      <c r="AM446" s="57" t="str">
        <f t="shared" si="273"/>
        <v/>
      </c>
      <c r="AN446" s="57" t="str">
        <f t="shared" si="273"/>
        <v/>
      </c>
      <c r="AO446" s="57" t="str">
        <f t="shared" si="273"/>
        <v/>
      </c>
      <c r="AP446" s="57" t="str">
        <f t="shared" ref="AP446:AZ461" si="274">IFERROR(VLOOKUP($W$401&amp;"_"&amp;AP$401&amp;"_"&amp;$X446,$D:$K,8,0),"")</f>
        <v/>
      </c>
      <c r="AQ446" s="57" t="str">
        <f t="shared" si="274"/>
        <v/>
      </c>
      <c r="AR446" s="57" t="str">
        <f t="shared" si="274"/>
        <v/>
      </c>
      <c r="AS446" s="57" t="str">
        <f t="shared" si="274"/>
        <v/>
      </c>
      <c r="AT446" s="57" t="str">
        <f t="shared" si="274"/>
        <v/>
      </c>
      <c r="AU446" s="57" t="str">
        <f t="shared" si="274"/>
        <v/>
      </c>
      <c r="AV446" s="57" t="str">
        <f t="shared" si="274"/>
        <v/>
      </c>
      <c r="AW446" s="57" t="str">
        <f t="shared" si="274"/>
        <v/>
      </c>
      <c r="AX446" s="57" t="str">
        <f t="shared" si="274"/>
        <v/>
      </c>
      <c r="AY446" s="57" t="str">
        <f t="shared" si="274"/>
        <v/>
      </c>
      <c r="AZ446" s="57" t="str">
        <f t="shared" si="274"/>
        <v/>
      </c>
    </row>
    <row r="447" spans="2:52" x14ac:dyDescent="0.15">
      <c r="B447" s="50">
        <f t="shared" si="234"/>
        <v>14</v>
      </c>
      <c r="C447" s="50">
        <f t="shared" si="235"/>
        <v>40</v>
      </c>
      <c r="D447" s="50" t="str">
        <f t="shared" si="236"/>
        <v>2003_14_40</v>
      </c>
      <c r="E447" s="50" t="str">
        <f t="shared" si="238"/>
        <v>2_40_14</v>
      </c>
      <c r="F447" s="50">
        <f t="shared" si="239"/>
        <v>2</v>
      </c>
      <c r="G447" s="50">
        <f t="shared" si="240"/>
        <v>142</v>
      </c>
      <c r="H447" s="50">
        <f t="shared" si="241"/>
        <v>2142</v>
      </c>
      <c r="I447" s="57">
        <v>2003</v>
      </c>
      <c r="J447" s="57" t="s">
        <v>144</v>
      </c>
      <c r="K447" s="57" t="s">
        <v>394</v>
      </c>
      <c r="L447" s="57" t="str">
        <f t="shared" si="242"/>
        <v>2003_工業</v>
      </c>
      <c r="M447" s="57" t="str">
        <f t="shared" si="243"/>
        <v>2003_工業_土木基礎力学</v>
      </c>
      <c r="N447" s="57">
        <f t="shared" si="237"/>
        <v>2142</v>
      </c>
      <c r="P447" s="57">
        <f t="shared" si="244"/>
        <v>446</v>
      </c>
      <c r="X447" s="59">
        <v>44</v>
      </c>
      <c r="Y447" s="56" t="str">
        <f t="shared" si="267"/>
        <v/>
      </c>
      <c r="Z447" s="57" t="str">
        <f t="shared" si="268"/>
        <v/>
      </c>
      <c r="AA447" s="57" t="str">
        <f t="shared" ref="AA447:AP462" si="275">IFERROR(VLOOKUP($W$401&amp;"_"&amp;AA$401&amp;"_"&amp;$X447,$D:$K,8,0),"")</f>
        <v/>
      </c>
      <c r="AB447" s="57" t="str">
        <f t="shared" si="275"/>
        <v/>
      </c>
      <c r="AC447" s="57" t="str">
        <f t="shared" si="275"/>
        <v/>
      </c>
      <c r="AD447" s="57" t="str">
        <f t="shared" si="275"/>
        <v/>
      </c>
      <c r="AE447" s="57" t="str">
        <f t="shared" si="275"/>
        <v/>
      </c>
      <c r="AF447" s="57" t="str">
        <f t="shared" si="275"/>
        <v/>
      </c>
      <c r="AG447" s="57" t="str">
        <f t="shared" si="275"/>
        <v/>
      </c>
      <c r="AH447" s="57" t="str">
        <f t="shared" si="275"/>
        <v/>
      </c>
      <c r="AI447" s="57" t="str">
        <f t="shared" si="275"/>
        <v/>
      </c>
      <c r="AJ447" s="57" t="str">
        <f t="shared" si="275"/>
        <v/>
      </c>
      <c r="AK447" s="57" t="str">
        <f t="shared" si="275"/>
        <v/>
      </c>
      <c r="AL447" s="57" t="str">
        <f t="shared" si="275"/>
        <v/>
      </c>
      <c r="AM447" s="57" t="str">
        <f t="shared" si="275"/>
        <v/>
      </c>
      <c r="AN447" s="57" t="str">
        <f t="shared" si="275"/>
        <v/>
      </c>
      <c r="AO447" s="57" t="str">
        <f t="shared" si="275"/>
        <v/>
      </c>
      <c r="AP447" s="57" t="str">
        <f t="shared" si="275"/>
        <v/>
      </c>
      <c r="AQ447" s="57" t="str">
        <f t="shared" si="274"/>
        <v/>
      </c>
      <c r="AR447" s="57" t="str">
        <f t="shared" si="274"/>
        <v/>
      </c>
      <c r="AS447" s="57" t="str">
        <f t="shared" si="274"/>
        <v/>
      </c>
      <c r="AT447" s="57" t="str">
        <f t="shared" si="274"/>
        <v/>
      </c>
      <c r="AU447" s="57" t="str">
        <f t="shared" si="274"/>
        <v/>
      </c>
      <c r="AV447" s="57" t="str">
        <f t="shared" si="274"/>
        <v/>
      </c>
      <c r="AW447" s="57" t="str">
        <f t="shared" si="274"/>
        <v/>
      </c>
      <c r="AX447" s="57" t="str">
        <f t="shared" si="274"/>
        <v/>
      </c>
      <c r="AY447" s="57" t="str">
        <f t="shared" si="274"/>
        <v/>
      </c>
      <c r="AZ447" s="57" t="str">
        <f t="shared" si="274"/>
        <v/>
      </c>
    </row>
    <row r="448" spans="2:52" x14ac:dyDescent="0.15">
      <c r="B448" s="50">
        <f t="shared" si="234"/>
        <v>14</v>
      </c>
      <c r="C448" s="50">
        <f t="shared" si="235"/>
        <v>41</v>
      </c>
      <c r="D448" s="50" t="str">
        <f t="shared" si="236"/>
        <v>2003_14_41</v>
      </c>
      <c r="E448" s="50" t="str">
        <f t="shared" si="238"/>
        <v>2_41_14</v>
      </c>
      <c r="F448" s="50">
        <f t="shared" si="239"/>
        <v>2</v>
      </c>
      <c r="G448" s="50">
        <f t="shared" si="240"/>
        <v>143</v>
      </c>
      <c r="H448" s="50">
        <f t="shared" si="241"/>
        <v>2143</v>
      </c>
      <c r="I448" s="57">
        <v>2003</v>
      </c>
      <c r="J448" s="57" t="s">
        <v>144</v>
      </c>
      <c r="K448" s="57" t="s">
        <v>179</v>
      </c>
      <c r="L448" s="57" t="str">
        <f t="shared" si="242"/>
        <v>2003_工業</v>
      </c>
      <c r="M448" s="57" t="str">
        <f t="shared" si="243"/>
        <v>2003_工業_土木構造設計</v>
      </c>
      <c r="N448" s="57">
        <f t="shared" si="237"/>
        <v>2143</v>
      </c>
      <c r="P448" s="57">
        <f t="shared" si="244"/>
        <v>447</v>
      </c>
      <c r="X448" s="59">
        <v>45</v>
      </c>
      <c r="Y448" s="56" t="str">
        <f t="shared" si="267"/>
        <v/>
      </c>
      <c r="Z448" s="57" t="str">
        <f t="shared" si="268"/>
        <v/>
      </c>
      <c r="AA448" s="57" t="str">
        <f t="shared" si="275"/>
        <v/>
      </c>
      <c r="AB448" s="57" t="str">
        <f t="shared" si="275"/>
        <v/>
      </c>
      <c r="AC448" s="57" t="str">
        <f t="shared" si="275"/>
        <v/>
      </c>
      <c r="AD448" s="57" t="str">
        <f t="shared" si="275"/>
        <v/>
      </c>
      <c r="AE448" s="57" t="str">
        <f t="shared" si="275"/>
        <v/>
      </c>
      <c r="AF448" s="57" t="str">
        <f t="shared" si="275"/>
        <v/>
      </c>
      <c r="AG448" s="57" t="str">
        <f t="shared" si="275"/>
        <v/>
      </c>
      <c r="AH448" s="57" t="str">
        <f t="shared" si="275"/>
        <v/>
      </c>
      <c r="AI448" s="57" t="str">
        <f t="shared" si="275"/>
        <v/>
      </c>
      <c r="AJ448" s="57" t="str">
        <f t="shared" si="275"/>
        <v/>
      </c>
      <c r="AK448" s="57" t="str">
        <f t="shared" si="275"/>
        <v/>
      </c>
      <c r="AL448" s="57" t="str">
        <f t="shared" si="275"/>
        <v/>
      </c>
      <c r="AM448" s="57" t="str">
        <f t="shared" si="275"/>
        <v/>
      </c>
      <c r="AN448" s="57" t="str">
        <f t="shared" si="275"/>
        <v/>
      </c>
      <c r="AO448" s="57" t="str">
        <f t="shared" si="275"/>
        <v/>
      </c>
      <c r="AP448" s="57" t="str">
        <f t="shared" si="275"/>
        <v/>
      </c>
      <c r="AQ448" s="57" t="str">
        <f t="shared" si="274"/>
        <v/>
      </c>
      <c r="AR448" s="57" t="str">
        <f t="shared" si="274"/>
        <v/>
      </c>
      <c r="AS448" s="57" t="str">
        <f t="shared" si="274"/>
        <v/>
      </c>
      <c r="AT448" s="57" t="str">
        <f t="shared" si="274"/>
        <v/>
      </c>
      <c r="AU448" s="57" t="str">
        <f t="shared" si="274"/>
        <v/>
      </c>
      <c r="AV448" s="57" t="str">
        <f t="shared" si="274"/>
        <v/>
      </c>
      <c r="AW448" s="57" t="str">
        <f t="shared" si="274"/>
        <v/>
      </c>
      <c r="AX448" s="57" t="str">
        <f t="shared" si="274"/>
        <v/>
      </c>
      <c r="AY448" s="57" t="str">
        <f t="shared" si="274"/>
        <v/>
      </c>
      <c r="AZ448" s="57" t="str">
        <f t="shared" si="274"/>
        <v/>
      </c>
    </row>
    <row r="449" spans="2:52" x14ac:dyDescent="0.15">
      <c r="B449" s="50">
        <f t="shared" si="234"/>
        <v>14</v>
      </c>
      <c r="C449" s="50">
        <f t="shared" si="235"/>
        <v>42</v>
      </c>
      <c r="D449" s="50" t="str">
        <f t="shared" si="236"/>
        <v>2003_14_42</v>
      </c>
      <c r="E449" s="50" t="str">
        <f t="shared" si="238"/>
        <v>2_42_14</v>
      </c>
      <c r="F449" s="50">
        <f t="shared" si="239"/>
        <v>2</v>
      </c>
      <c r="G449" s="50">
        <f t="shared" si="240"/>
        <v>144</v>
      </c>
      <c r="H449" s="50">
        <f t="shared" si="241"/>
        <v>2144</v>
      </c>
      <c r="I449" s="57">
        <v>2003</v>
      </c>
      <c r="J449" s="57" t="s">
        <v>144</v>
      </c>
      <c r="K449" s="57" t="s">
        <v>181</v>
      </c>
      <c r="L449" s="57" t="str">
        <f t="shared" si="242"/>
        <v>2003_工業</v>
      </c>
      <c r="M449" s="57" t="str">
        <f t="shared" si="243"/>
        <v>2003_工業_社会基盤工学</v>
      </c>
      <c r="N449" s="57">
        <f t="shared" si="237"/>
        <v>2144</v>
      </c>
      <c r="P449" s="57">
        <f t="shared" si="244"/>
        <v>448</v>
      </c>
      <c r="X449" s="59">
        <v>46</v>
      </c>
      <c r="Y449" s="56" t="str">
        <f t="shared" si="267"/>
        <v/>
      </c>
      <c r="Z449" s="57" t="str">
        <f t="shared" si="268"/>
        <v/>
      </c>
      <c r="AA449" s="57" t="str">
        <f t="shared" si="275"/>
        <v/>
      </c>
      <c r="AB449" s="57" t="str">
        <f t="shared" si="275"/>
        <v/>
      </c>
      <c r="AC449" s="57" t="str">
        <f t="shared" si="275"/>
        <v/>
      </c>
      <c r="AD449" s="57" t="str">
        <f t="shared" si="275"/>
        <v/>
      </c>
      <c r="AE449" s="57" t="str">
        <f t="shared" si="275"/>
        <v/>
      </c>
      <c r="AF449" s="57" t="str">
        <f t="shared" si="275"/>
        <v/>
      </c>
      <c r="AG449" s="57" t="str">
        <f t="shared" si="275"/>
        <v/>
      </c>
      <c r="AH449" s="57" t="str">
        <f t="shared" si="275"/>
        <v/>
      </c>
      <c r="AI449" s="57" t="str">
        <f t="shared" si="275"/>
        <v/>
      </c>
      <c r="AJ449" s="57" t="str">
        <f t="shared" si="275"/>
        <v/>
      </c>
      <c r="AK449" s="57" t="str">
        <f t="shared" si="275"/>
        <v/>
      </c>
      <c r="AL449" s="57" t="str">
        <f t="shared" si="275"/>
        <v/>
      </c>
      <c r="AM449" s="57" t="str">
        <f t="shared" si="275"/>
        <v/>
      </c>
      <c r="AN449" s="57" t="str">
        <f t="shared" si="275"/>
        <v/>
      </c>
      <c r="AO449" s="57" t="str">
        <f t="shared" si="275"/>
        <v/>
      </c>
      <c r="AP449" s="57" t="str">
        <f t="shared" si="275"/>
        <v/>
      </c>
      <c r="AQ449" s="57" t="str">
        <f t="shared" si="274"/>
        <v/>
      </c>
      <c r="AR449" s="57" t="str">
        <f t="shared" si="274"/>
        <v/>
      </c>
      <c r="AS449" s="57" t="str">
        <f t="shared" si="274"/>
        <v/>
      </c>
      <c r="AT449" s="57" t="str">
        <f t="shared" si="274"/>
        <v/>
      </c>
      <c r="AU449" s="57" t="str">
        <f t="shared" si="274"/>
        <v/>
      </c>
      <c r="AV449" s="57" t="str">
        <f t="shared" si="274"/>
        <v/>
      </c>
      <c r="AW449" s="57" t="str">
        <f t="shared" si="274"/>
        <v/>
      </c>
      <c r="AX449" s="57" t="str">
        <f t="shared" si="274"/>
        <v/>
      </c>
      <c r="AY449" s="57" t="str">
        <f t="shared" si="274"/>
        <v/>
      </c>
      <c r="AZ449" s="57" t="str">
        <f t="shared" si="274"/>
        <v/>
      </c>
    </row>
    <row r="450" spans="2:52" x14ac:dyDescent="0.15">
      <c r="B450" s="50">
        <f t="shared" ref="B450:B513" si="276">IF($I450="","",IF($I449&lt;&gt;$I450,1,IF($J449&lt;&gt;$J450,B449+1,B449)))</f>
        <v>14</v>
      </c>
      <c r="C450" s="50">
        <f t="shared" ref="C450:C513" si="277">IF($I450="","",IF($J449&lt;&gt;$J450,1,C449+1))</f>
        <v>43</v>
      </c>
      <c r="D450" s="50" t="str">
        <f t="shared" ref="D450:D513" si="278">IF($I450="","",$I450&amp;"_"&amp;$B450&amp;"_"&amp;$C450)</f>
        <v>2003_14_43</v>
      </c>
      <c r="E450" s="50" t="str">
        <f t="shared" si="238"/>
        <v>2_43_14</v>
      </c>
      <c r="F450" s="50">
        <f t="shared" si="239"/>
        <v>2</v>
      </c>
      <c r="G450" s="50">
        <f t="shared" si="240"/>
        <v>145</v>
      </c>
      <c r="H450" s="50">
        <f t="shared" si="241"/>
        <v>2145</v>
      </c>
      <c r="I450" s="57">
        <v>2003</v>
      </c>
      <c r="J450" s="57" t="s">
        <v>144</v>
      </c>
      <c r="K450" s="57" t="s">
        <v>182</v>
      </c>
      <c r="L450" s="57" t="str">
        <f t="shared" si="242"/>
        <v>2003_工業</v>
      </c>
      <c r="M450" s="57" t="str">
        <f t="shared" si="243"/>
        <v>2003_工業_工業化学</v>
      </c>
      <c r="N450" s="57">
        <f t="shared" ref="N450:N513" si="279">H450</f>
        <v>2145</v>
      </c>
      <c r="P450" s="57">
        <f t="shared" si="244"/>
        <v>449</v>
      </c>
      <c r="X450" s="59">
        <v>47</v>
      </c>
      <c r="Y450" s="56" t="str">
        <f t="shared" si="267"/>
        <v/>
      </c>
      <c r="Z450" s="57" t="str">
        <f t="shared" si="268"/>
        <v/>
      </c>
      <c r="AA450" s="57" t="str">
        <f t="shared" si="275"/>
        <v/>
      </c>
      <c r="AB450" s="57" t="str">
        <f t="shared" si="275"/>
        <v/>
      </c>
      <c r="AC450" s="57" t="str">
        <f t="shared" si="275"/>
        <v/>
      </c>
      <c r="AD450" s="57" t="str">
        <f t="shared" si="275"/>
        <v/>
      </c>
      <c r="AE450" s="57" t="str">
        <f t="shared" si="275"/>
        <v/>
      </c>
      <c r="AF450" s="57" t="str">
        <f t="shared" si="275"/>
        <v/>
      </c>
      <c r="AG450" s="57" t="str">
        <f t="shared" si="275"/>
        <v/>
      </c>
      <c r="AH450" s="57" t="str">
        <f t="shared" si="275"/>
        <v/>
      </c>
      <c r="AI450" s="57" t="str">
        <f t="shared" si="275"/>
        <v/>
      </c>
      <c r="AJ450" s="57" t="str">
        <f t="shared" si="275"/>
        <v/>
      </c>
      <c r="AK450" s="57" t="str">
        <f t="shared" si="275"/>
        <v/>
      </c>
      <c r="AL450" s="57" t="str">
        <f t="shared" si="275"/>
        <v/>
      </c>
      <c r="AM450" s="57" t="str">
        <f t="shared" si="275"/>
        <v/>
      </c>
      <c r="AN450" s="57" t="str">
        <f t="shared" si="275"/>
        <v/>
      </c>
      <c r="AO450" s="57" t="str">
        <f t="shared" si="275"/>
        <v/>
      </c>
      <c r="AP450" s="57" t="str">
        <f t="shared" si="275"/>
        <v/>
      </c>
      <c r="AQ450" s="57" t="str">
        <f t="shared" si="274"/>
        <v/>
      </c>
      <c r="AR450" s="57" t="str">
        <f t="shared" si="274"/>
        <v/>
      </c>
      <c r="AS450" s="57" t="str">
        <f t="shared" si="274"/>
        <v/>
      </c>
      <c r="AT450" s="57" t="str">
        <f t="shared" si="274"/>
        <v/>
      </c>
      <c r="AU450" s="57" t="str">
        <f t="shared" si="274"/>
        <v/>
      </c>
      <c r="AV450" s="57" t="str">
        <f t="shared" si="274"/>
        <v/>
      </c>
      <c r="AW450" s="57" t="str">
        <f t="shared" si="274"/>
        <v/>
      </c>
      <c r="AX450" s="57" t="str">
        <f t="shared" si="274"/>
        <v/>
      </c>
      <c r="AY450" s="57" t="str">
        <f t="shared" si="274"/>
        <v/>
      </c>
      <c r="AZ450" s="57" t="str">
        <f t="shared" si="274"/>
        <v/>
      </c>
    </row>
    <row r="451" spans="2:52" x14ac:dyDescent="0.15">
      <c r="B451" s="50">
        <f t="shared" si="276"/>
        <v>14</v>
      </c>
      <c r="C451" s="50">
        <f t="shared" si="277"/>
        <v>44</v>
      </c>
      <c r="D451" s="50" t="str">
        <f t="shared" si="278"/>
        <v>2003_14_44</v>
      </c>
      <c r="E451" s="50" t="str">
        <f t="shared" ref="E451:E514" si="280">IF($I451="","",$F451&amp;"_"&amp;$C451&amp;"_"&amp;$B451)</f>
        <v>2_44_14</v>
      </c>
      <c r="F451" s="50">
        <f t="shared" ref="F451:F514" si="281">IF($I451="","",IF($I450&lt;&gt;$I451,F450+1,F450))</f>
        <v>2</v>
      </c>
      <c r="G451" s="50">
        <f t="shared" ref="G451:G514" si="282">IF($I451="","",IF($I450&lt;&gt;$I451,1,G450+1))</f>
        <v>146</v>
      </c>
      <c r="H451" s="50">
        <f t="shared" ref="H451:H514" si="283">IF($I451="","",1000*F451+G451)</f>
        <v>2146</v>
      </c>
      <c r="I451" s="57">
        <v>2003</v>
      </c>
      <c r="J451" s="57" t="s">
        <v>144</v>
      </c>
      <c r="K451" s="57" t="s">
        <v>183</v>
      </c>
      <c r="L451" s="57" t="str">
        <f t="shared" ref="L451:L514" si="284">$I451&amp;"_"&amp;$J451</f>
        <v>2003_工業</v>
      </c>
      <c r="M451" s="57" t="str">
        <f t="shared" ref="M451:M514" si="285">$I451&amp;"_"&amp;$J451&amp;"_"&amp;$K451</f>
        <v>2003_工業_化学工学</v>
      </c>
      <c r="N451" s="57">
        <f t="shared" si="279"/>
        <v>2146</v>
      </c>
      <c r="P451" s="57">
        <f t="shared" ref="P451:P514" si="286">IF(COUNTIF(K451,"*"&amp;$X$1&amp;"*"),P450+1,P450)</f>
        <v>450</v>
      </c>
      <c r="X451" s="59">
        <v>48</v>
      </c>
      <c r="Y451" s="56" t="str">
        <f t="shared" si="267"/>
        <v/>
      </c>
      <c r="Z451" s="57" t="str">
        <f t="shared" si="268"/>
        <v/>
      </c>
      <c r="AA451" s="57" t="str">
        <f t="shared" si="275"/>
        <v/>
      </c>
      <c r="AB451" s="57" t="str">
        <f t="shared" si="275"/>
        <v/>
      </c>
      <c r="AC451" s="57" t="str">
        <f t="shared" si="275"/>
        <v/>
      </c>
      <c r="AD451" s="57" t="str">
        <f t="shared" si="275"/>
        <v/>
      </c>
      <c r="AE451" s="57" t="str">
        <f t="shared" si="275"/>
        <v/>
      </c>
      <c r="AF451" s="57" t="str">
        <f t="shared" si="275"/>
        <v/>
      </c>
      <c r="AG451" s="57" t="str">
        <f t="shared" si="275"/>
        <v/>
      </c>
      <c r="AH451" s="57" t="str">
        <f t="shared" si="275"/>
        <v/>
      </c>
      <c r="AI451" s="57" t="str">
        <f t="shared" si="275"/>
        <v/>
      </c>
      <c r="AJ451" s="57" t="str">
        <f t="shared" si="275"/>
        <v/>
      </c>
      <c r="AK451" s="57" t="str">
        <f t="shared" si="275"/>
        <v/>
      </c>
      <c r="AL451" s="57" t="str">
        <f t="shared" si="275"/>
        <v/>
      </c>
      <c r="AM451" s="57" t="str">
        <f t="shared" si="275"/>
        <v/>
      </c>
      <c r="AN451" s="57" t="str">
        <f t="shared" si="275"/>
        <v/>
      </c>
      <c r="AO451" s="57" t="str">
        <f t="shared" si="275"/>
        <v/>
      </c>
      <c r="AP451" s="57" t="str">
        <f t="shared" si="275"/>
        <v/>
      </c>
      <c r="AQ451" s="57" t="str">
        <f t="shared" si="274"/>
        <v/>
      </c>
      <c r="AR451" s="57" t="str">
        <f t="shared" si="274"/>
        <v/>
      </c>
      <c r="AS451" s="57" t="str">
        <f t="shared" si="274"/>
        <v/>
      </c>
      <c r="AT451" s="57" t="str">
        <f t="shared" si="274"/>
        <v/>
      </c>
      <c r="AU451" s="57" t="str">
        <f t="shared" si="274"/>
        <v/>
      </c>
      <c r="AV451" s="57" t="str">
        <f t="shared" si="274"/>
        <v/>
      </c>
      <c r="AW451" s="57" t="str">
        <f t="shared" si="274"/>
        <v/>
      </c>
      <c r="AX451" s="57" t="str">
        <f t="shared" si="274"/>
        <v/>
      </c>
      <c r="AY451" s="57" t="str">
        <f t="shared" si="274"/>
        <v/>
      </c>
      <c r="AZ451" s="57" t="str">
        <f t="shared" si="274"/>
        <v/>
      </c>
    </row>
    <row r="452" spans="2:52" x14ac:dyDescent="0.15">
      <c r="B452" s="50">
        <f t="shared" si="276"/>
        <v>14</v>
      </c>
      <c r="C452" s="50">
        <f t="shared" si="277"/>
        <v>45</v>
      </c>
      <c r="D452" s="50" t="str">
        <f t="shared" si="278"/>
        <v>2003_14_45</v>
      </c>
      <c r="E452" s="50" t="str">
        <f t="shared" si="280"/>
        <v>2_45_14</v>
      </c>
      <c r="F452" s="50">
        <f t="shared" si="281"/>
        <v>2</v>
      </c>
      <c r="G452" s="50">
        <f t="shared" si="282"/>
        <v>147</v>
      </c>
      <c r="H452" s="50">
        <f t="shared" si="283"/>
        <v>2147</v>
      </c>
      <c r="I452" s="57">
        <v>2003</v>
      </c>
      <c r="J452" s="57" t="s">
        <v>144</v>
      </c>
      <c r="K452" s="57" t="s">
        <v>184</v>
      </c>
      <c r="L452" s="57" t="str">
        <f t="shared" si="284"/>
        <v>2003_工業</v>
      </c>
      <c r="M452" s="57" t="str">
        <f t="shared" si="285"/>
        <v>2003_工業_地球環境化学</v>
      </c>
      <c r="N452" s="57">
        <f t="shared" si="279"/>
        <v>2147</v>
      </c>
      <c r="P452" s="57">
        <f t="shared" si="286"/>
        <v>451</v>
      </c>
      <c r="X452" s="59">
        <v>49</v>
      </c>
      <c r="Y452" s="56" t="str">
        <f t="shared" si="267"/>
        <v/>
      </c>
      <c r="Z452" s="57" t="str">
        <f t="shared" si="268"/>
        <v/>
      </c>
      <c r="AA452" s="57" t="str">
        <f t="shared" si="275"/>
        <v/>
      </c>
      <c r="AB452" s="57" t="str">
        <f t="shared" si="275"/>
        <v/>
      </c>
      <c r="AC452" s="57" t="str">
        <f t="shared" si="275"/>
        <v/>
      </c>
      <c r="AD452" s="57" t="str">
        <f t="shared" si="275"/>
        <v/>
      </c>
      <c r="AE452" s="57" t="str">
        <f t="shared" si="275"/>
        <v/>
      </c>
      <c r="AF452" s="57" t="str">
        <f t="shared" si="275"/>
        <v/>
      </c>
      <c r="AG452" s="57" t="str">
        <f t="shared" si="275"/>
        <v/>
      </c>
      <c r="AH452" s="57" t="str">
        <f t="shared" si="275"/>
        <v/>
      </c>
      <c r="AI452" s="57" t="str">
        <f t="shared" si="275"/>
        <v/>
      </c>
      <c r="AJ452" s="57" t="str">
        <f t="shared" si="275"/>
        <v/>
      </c>
      <c r="AK452" s="57" t="str">
        <f t="shared" si="275"/>
        <v/>
      </c>
      <c r="AL452" s="57" t="str">
        <f t="shared" si="275"/>
        <v/>
      </c>
      <c r="AM452" s="57" t="str">
        <f t="shared" si="275"/>
        <v/>
      </c>
      <c r="AN452" s="57" t="str">
        <f t="shared" si="275"/>
        <v/>
      </c>
      <c r="AO452" s="57" t="str">
        <f t="shared" si="275"/>
        <v/>
      </c>
      <c r="AP452" s="57" t="str">
        <f t="shared" si="275"/>
        <v/>
      </c>
      <c r="AQ452" s="57" t="str">
        <f t="shared" si="274"/>
        <v/>
      </c>
      <c r="AR452" s="57" t="str">
        <f t="shared" si="274"/>
        <v/>
      </c>
      <c r="AS452" s="57" t="str">
        <f t="shared" si="274"/>
        <v/>
      </c>
      <c r="AT452" s="57" t="str">
        <f t="shared" si="274"/>
        <v/>
      </c>
      <c r="AU452" s="57" t="str">
        <f t="shared" si="274"/>
        <v/>
      </c>
      <c r="AV452" s="57" t="str">
        <f t="shared" si="274"/>
        <v/>
      </c>
      <c r="AW452" s="57" t="str">
        <f t="shared" si="274"/>
        <v/>
      </c>
      <c r="AX452" s="57" t="str">
        <f t="shared" si="274"/>
        <v/>
      </c>
      <c r="AY452" s="57" t="str">
        <f t="shared" si="274"/>
        <v/>
      </c>
      <c r="AZ452" s="57" t="str">
        <f t="shared" si="274"/>
        <v/>
      </c>
    </row>
    <row r="453" spans="2:52" x14ac:dyDescent="0.15">
      <c r="B453" s="50">
        <f t="shared" si="276"/>
        <v>14</v>
      </c>
      <c r="C453" s="50">
        <f t="shared" si="277"/>
        <v>46</v>
      </c>
      <c r="D453" s="50" t="str">
        <f t="shared" si="278"/>
        <v>2003_14_46</v>
      </c>
      <c r="E453" s="50" t="str">
        <f t="shared" si="280"/>
        <v>2_46_14</v>
      </c>
      <c r="F453" s="50">
        <f t="shared" si="281"/>
        <v>2</v>
      </c>
      <c r="G453" s="50">
        <f t="shared" si="282"/>
        <v>148</v>
      </c>
      <c r="H453" s="50">
        <f t="shared" si="283"/>
        <v>2148</v>
      </c>
      <c r="I453" s="57">
        <v>2003</v>
      </c>
      <c r="J453" s="57" t="s">
        <v>144</v>
      </c>
      <c r="K453" s="57" t="s">
        <v>185</v>
      </c>
      <c r="L453" s="57" t="str">
        <f t="shared" si="284"/>
        <v>2003_工業</v>
      </c>
      <c r="M453" s="57" t="str">
        <f t="shared" si="285"/>
        <v>2003_工業_材料製造技術</v>
      </c>
      <c r="N453" s="57">
        <f t="shared" si="279"/>
        <v>2148</v>
      </c>
      <c r="P453" s="57">
        <f t="shared" si="286"/>
        <v>452</v>
      </c>
      <c r="X453" s="59">
        <v>50</v>
      </c>
      <c r="Y453" s="56" t="str">
        <f t="shared" si="267"/>
        <v/>
      </c>
      <c r="Z453" s="57" t="str">
        <f t="shared" si="268"/>
        <v/>
      </c>
      <c r="AA453" s="57" t="str">
        <f t="shared" si="275"/>
        <v/>
      </c>
      <c r="AB453" s="57" t="str">
        <f t="shared" si="275"/>
        <v/>
      </c>
      <c r="AC453" s="57" t="str">
        <f t="shared" si="275"/>
        <v/>
      </c>
      <c r="AD453" s="57" t="str">
        <f t="shared" si="275"/>
        <v/>
      </c>
      <c r="AE453" s="57" t="str">
        <f t="shared" si="275"/>
        <v/>
      </c>
      <c r="AF453" s="57" t="str">
        <f t="shared" si="275"/>
        <v/>
      </c>
      <c r="AG453" s="57" t="str">
        <f t="shared" si="275"/>
        <v/>
      </c>
      <c r="AH453" s="57" t="str">
        <f t="shared" si="275"/>
        <v/>
      </c>
      <c r="AI453" s="57" t="str">
        <f t="shared" si="275"/>
        <v/>
      </c>
      <c r="AJ453" s="57" t="str">
        <f t="shared" si="275"/>
        <v/>
      </c>
      <c r="AK453" s="57" t="str">
        <f t="shared" si="275"/>
        <v/>
      </c>
      <c r="AL453" s="57" t="str">
        <f t="shared" si="275"/>
        <v/>
      </c>
      <c r="AM453" s="57" t="str">
        <f t="shared" si="275"/>
        <v/>
      </c>
      <c r="AN453" s="57" t="str">
        <f t="shared" si="275"/>
        <v/>
      </c>
      <c r="AO453" s="57" t="str">
        <f t="shared" si="275"/>
        <v/>
      </c>
      <c r="AP453" s="57" t="str">
        <f t="shared" si="275"/>
        <v/>
      </c>
      <c r="AQ453" s="57" t="str">
        <f t="shared" si="274"/>
        <v/>
      </c>
      <c r="AR453" s="57" t="str">
        <f t="shared" si="274"/>
        <v/>
      </c>
      <c r="AS453" s="57" t="str">
        <f t="shared" si="274"/>
        <v/>
      </c>
      <c r="AT453" s="57" t="str">
        <f t="shared" si="274"/>
        <v/>
      </c>
      <c r="AU453" s="57" t="str">
        <f t="shared" si="274"/>
        <v/>
      </c>
      <c r="AV453" s="57" t="str">
        <f t="shared" si="274"/>
        <v/>
      </c>
      <c r="AW453" s="57" t="str">
        <f t="shared" si="274"/>
        <v/>
      </c>
      <c r="AX453" s="57" t="str">
        <f t="shared" si="274"/>
        <v/>
      </c>
      <c r="AY453" s="57" t="str">
        <f t="shared" si="274"/>
        <v/>
      </c>
      <c r="AZ453" s="57" t="str">
        <f t="shared" si="274"/>
        <v/>
      </c>
    </row>
    <row r="454" spans="2:52" x14ac:dyDescent="0.15">
      <c r="B454" s="50">
        <f t="shared" si="276"/>
        <v>14</v>
      </c>
      <c r="C454" s="50">
        <f t="shared" si="277"/>
        <v>47</v>
      </c>
      <c r="D454" s="50" t="str">
        <f t="shared" si="278"/>
        <v>2003_14_47</v>
      </c>
      <c r="E454" s="50" t="str">
        <f t="shared" si="280"/>
        <v>2_47_14</v>
      </c>
      <c r="F454" s="50">
        <f t="shared" si="281"/>
        <v>2</v>
      </c>
      <c r="G454" s="50">
        <f t="shared" si="282"/>
        <v>149</v>
      </c>
      <c r="H454" s="50">
        <f t="shared" si="283"/>
        <v>2149</v>
      </c>
      <c r="I454" s="57">
        <v>2003</v>
      </c>
      <c r="J454" s="57" t="s">
        <v>144</v>
      </c>
      <c r="K454" s="57" t="s">
        <v>395</v>
      </c>
      <c r="L454" s="57" t="str">
        <f t="shared" si="284"/>
        <v>2003_工業</v>
      </c>
      <c r="M454" s="57" t="str">
        <f t="shared" si="285"/>
        <v>2003_工業_工業材料</v>
      </c>
      <c r="N454" s="57">
        <f t="shared" si="279"/>
        <v>2149</v>
      </c>
      <c r="P454" s="57">
        <f t="shared" si="286"/>
        <v>453</v>
      </c>
      <c r="X454" s="59">
        <v>51</v>
      </c>
      <c r="Y454" s="56" t="str">
        <f t="shared" si="267"/>
        <v/>
      </c>
      <c r="Z454" s="57" t="str">
        <f t="shared" si="268"/>
        <v/>
      </c>
      <c r="AA454" s="57" t="str">
        <f t="shared" si="275"/>
        <v/>
      </c>
      <c r="AB454" s="57" t="str">
        <f t="shared" si="275"/>
        <v/>
      </c>
      <c r="AC454" s="57" t="str">
        <f t="shared" si="275"/>
        <v/>
      </c>
      <c r="AD454" s="57" t="str">
        <f t="shared" si="275"/>
        <v/>
      </c>
      <c r="AE454" s="57" t="str">
        <f t="shared" si="275"/>
        <v/>
      </c>
      <c r="AF454" s="57" t="str">
        <f t="shared" si="275"/>
        <v/>
      </c>
      <c r="AG454" s="57" t="str">
        <f t="shared" si="275"/>
        <v/>
      </c>
      <c r="AH454" s="57" t="str">
        <f t="shared" si="275"/>
        <v/>
      </c>
      <c r="AI454" s="57" t="str">
        <f t="shared" si="275"/>
        <v/>
      </c>
      <c r="AJ454" s="57" t="str">
        <f t="shared" si="275"/>
        <v/>
      </c>
      <c r="AK454" s="57" t="str">
        <f t="shared" si="275"/>
        <v/>
      </c>
      <c r="AL454" s="57" t="str">
        <f t="shared" si="275"/>
        <v/>
      </c>
      <c r="AM454" s="57" t="str">
        <f t="shared" si="275"/>
        <v/>
      </c>
      <c r="AN454" s="57" t="str">
        <f t="shared" si="275"/>
        <v/>
      </c>
      <c r="AO454" s="57" t="str">
        <f t="shared" si="275"/>
        <v/>
      </c>
      <c r="AP454" s="57" t="str">
        <f t="shared" si="275"/>
        <v/>
      </c>
      <c r="AQ454" s="57" t="str">
        <f t="shared" si="274"/>
        <v/>
      </c>
      <c r="AR454" s="57" t="str">
        <f t="shared" si="274"/>
        <v/>
      </c>
      <c r="AS454" s="57" t="str">
        <f t="shared" si="274"/>
        <v/>
      </c>
      <c r="AT454" s="57" t="str">
        <f t="shared" si="274"/>
        <v/>
      </c>
      <c r="AU454" s="57" t="str">
        <f t="shared" si="274"/>
        <v/>
      </c>
      <c r="AV454" s="57" t="str">
        <f t="shared" si="274"/>
        <v/>
      </c>
      <c r="AW454" s="57" t="str">
        <f t="shared" si="274"/>
        <v/>
      </c>
      <c r="AX454" s="57" t="str">
        <f t="shared" si="274"/>
        <v/>
      </c>
      <c r="AY454" s="57" t="str">
        <f t="shared" si="274"/>
        <v/>
      </c>
      <c r="AZ454" s="57" t="str">
        <f t="shared" si="274"/>
        <v/>
      </c>
    </row>
    <row r="455" spans="2:52" x14ac:dyDescent="0.15">
      <c r="B455" s="50">
        <f t="shared" si="276"/>
        <v>14</v>
      </c>
      <c r="C455" s="50">
        <f t="shared" si="277"/>
        <v>48</v>
      </c>
      <c r="D455" s="50" t="str">
        <f t="shared" si="278"/>
        <v>2003_14_48</v>
      </c>
      <c r="E455" s="50" t="str">
        <f t="shared" si="280"/>
        <v>2_48_14</v>
      </c>
      <c r="F455" s="50">
        <f t="shared" si="281"/>
        <v>2</v>
      </c>
      <c r="G455" s="50">
        <f t="shared" si="282"/>
        <v>150</v>
      </c>
      <c r="H455" s="50">
        <f t="shared" si="283"/>
        <v>2150</v>
      </c>
      <c r="I455" s="57">
        <v>2003</v>
      </c>
      <c r="J455" s="57" t="s">
        <v>144</v>
      </c>
      <c r="K455" s="57" t="s">
        <v>187</v>
      </c>
      <c r="L455" s="57" t="str">
        <f t="shared" si="284"/>
        <v>2003_工業</v>
      </c>
      <c r="M455" s="57" t="str">
        <f t="shared" si="285"/>
        <v>2003_工業_材料加工</v>
      </c>
      <c r="N455" s="57">
        <f t="shared" si="279"/>
        <v>2150</v>
      </c>
      <c r="P455" s="57">
        <f t="shared" si="286"/>
        <v>454</v>
      </c>
      <c r="X455" s="59">
        <v>52</v>
      </c>
      <c r="Y455" s="56" t="str">
        <f t="shared" si="267"/>
        <v/>
      </c>
      <c r="Z455" s="57" t="str">
        <f t="shared" si="268"/>
        <v/>
      </c>
      <c r="AA455" s="57" t="str">
        <f t="shared" si="275"/>
        <v/>
      </c>
      <c r="AB455" s="57" t="str">
        <f t="shared" si="275"/>
        <v/>
      </c>
      <c r="AC455" s="57" t="str">
        <f t="shared" si="275"/>
        <v/>
      </c>
      <c r="AD455" s="57" t="str">
        <f t="shared" si="275"/>
        <v/>
      </c>
      <c r="AE455" s="57" t="str">
        <f t="shared" si="275"/>
        <v/>
      </c>
      <c r="AF455" s="57" t="str">
        <f t="shared" si="275"/>
        <v/>
      </c>
      <c r="AG455" s="57" t="str">
        <f t="shared" si="275"/>
        <v/>
      </c>
      <c r="AH455" s="57" t="str">
        <f t="shared" si="275"/>
        <v/>
      </c>
      <c r="AI455" s="57" t="str">
        <f t="shared" si="275"/>
        <v/>
      </c>
      <c r="AJ455" s="57" t="str">
        <f t="shared" si="275"/>
        <v/>
      </c>
      <c r="AK455" s="57" t="str">
        <f t="shared" si="275"/>
        <v/>
      </c>
      <c r="AL455" s="57" t="str">
        <f t="shared" si="275"/>
        <v/>
      </c>
      <c r="AM455" s="57" t="str">
        <f t="shared" si="275"/>
        <v/>
      </c>
      <c r="AN455" s="57" t="str">
        <f t="shared" si="275"/>
        <v/>
      </c>
      <c r="AO455" s="57" t="str">
        <f t="shared" si="275"/>
        <v/>
      </c>
      <c r="AP455" s="57" t="str">
        <f t="shared" si="275"/>
        <v/>
      </c>
      <c r="AQ455" s="57" t="str">
        <f t="shared" si="274"/>
        <v/>
      </c>
      <c r="AR455" s="57" t="str">
        <f t="shared" si="274"/>
        <v/>
      </c>
      <c r="AS455" s="57" t="str">
        <f t="shared" si="274"/>
        <v/>
      </c>
      <c r="AT455" s="57" t="str">
        <f t="shared" si="274"/>
        <v/>
      </c>
      <c r="AU455" s="57" t="str">
        <f t="shared" si="274"/>
        <v/>
      </c>
      <c r="AV455" s="57" t="str">
        <f t="shared" si="274"/>
        <v/>
      </c>
      <c r="AW455" s="57" t="str">
        <f t="shared" si="274"/>
        <v/>
      </c>
      <c r="AX455" s="57" t="str">
        <f t="shared" si="274"/>
        <v/>
      </c>
      <c r="AY455" s="57" t="str">
        <f t="shared" si="274"/>
        <v/>
      </c>
      <c r="AZ455" s="57" t="str">
        <f t="shared" si="274"/>
        <v/>
      </c>
    </row>
    <row r="456" spans="2:52" x14ac:dyDescent="0.15">
      <c r="B456" s="50">
        <f t="shared" si="276"/>
        <v>14</v>
      </c>
      <c r="C456" s="50">
        <f t="shared" si="277"/>
        <v>49</v>
      </c>
      <c r="D456" s="50" t="str">
        <f t="shared" si="278"/>
        <v>2003_14_49</v>
      </c>
      <c r="E456" s="50" t="str">
        <f t="shared" si="280"/>
        <v>2_49_14</v>
      </c>
      <c r="F456" s="50">
        <f t="shared" si="281"/>
        <v>2</v>
      </c>
      <c r="G456" s="50">
        <f t="shared" si="282"/>
        <v>151</v>
      </c>
      <c r="H456" s="50">
        <f t="shared" si="283"/>
        <v>2151</v>
      </c>
      <c r="I456" s="57">
        <v>2003</v>
      </c>
      <c r="J456" s="57" t="s">
        <v>144</v>
      </c>
      <c r="K456" s="57" t="s">
        <v>188</v>
      </c>
      <c r="L456" s="57" t="str">
        <f t="shared" si="284"/>
        <v>2003_工業</v>
      </c>
      <c r="M456" s="57" t="str">
        <f t="shared" si="285"/>
        <v>2003_工業_セラミック化学</v>
      </c>
      <c r="N456" s="57">
        <f t="shared" si="279"/>
        <v>2151</v>
      </c>
      <c r="P456" s="57">
        <f t="shared" si="286"/>
        <v>455</v>
      </c>
      <c r="X456" s="59">
        <v>53</v>
      </c>
      <c r="Y456" s="56" t="str">
        <f t="shared" si="267"/>
        <v/>
      </c>
      <c r="Z456" s="57" t="str">
        <f t="shared" si="268"/>
        <v/>
      </c>
      <c r="AA456" s="57" t="str">
        <f t="shared" si="275"/>
        <v/>
      </c>
      <c r="AB456" s="57" t="str">
        <f t="shared" si="275"/>
        <v/>
      </c>
      <c r="AC456" s="57" t="str">
        <f t="shared" si="275"/>
        <v/>
      </c>
      <c r="AD456" s="57" t="str">
        <f t="shared" si="275"/>
        <v/>
      </c>
      <c r="AE456" s="57" t="str">
        <f t="shared" si="275"/>
        <v/>
      </c>
      <c r="AF456" s="57" t="str">
        <f t="shared" si="275"/>
        <v/>
      </c>
      <c r="AG456" s="57" t="str">
        <f t="shared" si="275"/>
        <v/>
      </c>
      <c r="AH456" s="57" t="str">
        <f t="shared" si="275"/>
        <v/>
      </c>
      <c r="AI456" s="57" t="str">
        <f t="shared" si="275"/>
        <v/>
      </c>
      <c r="AJ456" s="57" t="str">
        <f t="shared" si="275"/>
        <v/>
      </c>
      <c r="AK456" s="57" t="str">
        <f t="shared" si="275"/>
        <v/>
      </c>
      <c r="AL456" s="57" t="str">
        <f t="shared" si="275"/>
        <v/>
      </c>
      <c r="AM456" s="57" t="str">
        <f t="shared" si="275"/>
        <v/>
      </c>
      <c r="AN456" s="57" t="str">
        <f t="shared" si="275"/>
        <v/>
      </c>
      <c r="AO456" s="57" t="str">
        <f t="shared" si="275"/>
        <v/>
      </c>
      <c r="AP456" s="57" t="str">
        <f t="shared" si="275"/>
        <v/>
      </c>
      <c r="AQ456" s="57" t="str">
        <f t="shared" si="274"/>
        <v/>
      </c>
      <c r="AR456" s="57" t="str">
        <f t="shared" si="274"/>
        <v/>
      </c>
      <c r="AS456" s="57" t="str">
        <f t="shared" si="274"/>
        <v/>
      </c>
      <c r="AT456" s="57" t="str">
        <f t="shared" si="274"/>
        <v/>
      </c>
      <c r="AU456" s="57" t="str">
        <f t="shared" si="274"/>
        <v/>
      </c>
      <c r="AV456" s="57" t="str">
        <f t="shared" si="274"/>
        <v/>
      </c>
      <c r="AW456" s="57" t="str">
        <f t="shared" si="274"/>
        <v/>
      </c>
      <c r="AX456" s="57" t="str">
        <f t="shared" si="274"/>
        <v/>
      </c>
      <c r="AY456" s="57" t="str">
        <f t="shared" si="274"/>
        <v/>
      </c>
      <c r="AZ456" s="57" t="str">
        <f t="shared" si="274"/>
        <v/>
      </c>
    </row>
    <row r="457" spans="2:52" x14ac:dyDescent="0.15">
      <c r="B457" s="50">
        <f t="shared" si="276"/>
        <v>14</v>
      </c>
      <c r="C457" s="50">
        <f t="shared" si="277"/>
        <v>50</v>
      </c>
      <c r="D457" s="50" t="str">
        <f t="shared" si="278"/>
        <v>2003_14_50</v>
      </c>
      <c r="E457" s="50" t="str">
        <f t="shared" si="280"/>
        <v>2_50_14</v>
      </c>
      <c r="F457" s="50">
        <f t="shared" si="281"/>
        <v>2</v>
      </c>
      <c r="G457" s="50">
        <f t="shared" si="282"/>
        <v>152</v>
      </c>
      <c r="H457" s="50">
        <f t="shared" si="283"/>
        <v>2152</v>
      </c>
      <c r="I457" s="57">
        <v>2003</v>
      </c>
      <c r="J457" s="57" t="s">
        <v>144</v>
      </c>
      <c r="K457" s="57" t="s">
        <v>189</v>
      </c>
      <c r="L457" s="57" t="str">
        <f t="shared" si="284"/>
        <v>2003_工業</v>
      </c>
      <c r="M457" s="57" t="str">
        <f t="shared" si="285"/>
        <v>2003_工業_セラミック技術</v>
      </c>
      <c r="N457" s="57">
        <f t="shared" si="279"/>
        <v>2152</v>
      </c>
      <c r="P457" s="57">
        <f t="shared" si="286"/>
        <v>456</v>
      </c>
      <c r="X457" s="59">
        <v>54</v>
      </c>
      <c r="Y457" s="56" t="str">
        <f t="shared" si="267"/>
        <v/>
      </c>
      <c r="Z457" s="57" t="str">
        <f t="shared" si="268"/>
        <v/>
      </c>
      <c r="AA457" s="57" t="str">
        <f t="shared" si="275"/>
        <v/>
      </c>
      <c r="AB457" s="57" t="str">
        <f t="shared" si="275"/>
        <v/>
      </c>
      <c r="AC457" s="57" t="str">
        <f t="shared" si="275"/>
        <v/>
      </c>
      <c r="AD457" s="57" t="str">
        <f t="shared" si="275"/>
        <v/>
      </c>
      <c r="AE457" s="57" t="str">
        <f t="shared" si="275"/>
        <v/>
      </c>
      <c r="AF457" s="57" t="str">
        <f t="shared" si="275"/>
        <v/>
      </c>
      <c r="AG457" s="57" t="str">
        <f t="shared" si="275"/>
        <v/>
      </c>
      <c r="AH457" s="57" t="str">
        <f t="shared" si="275"/>
        <v/>
      </c>
      <c r="AI457" s="57" t="str">
        <f t="shared" si="275"/>
        <v/>
      </c>
      <c r="AJ457" s="57" t="str">
        <f t="shared" si="275"/>
        <v/>
      </c>
      <c r="AK457" s="57" t="str">
        <f t="shared" si="275"/>
        <v/>
      </c>
      <c r="AL457" s="57" t="str">
        <f t="shared" si="275"/>
        <v/>
      </c>
      <c r="AM457" s="57" t="str">
        <f t="shared" si="275"/>
        <v/>
      </c>
      <c r="AN457" s="57" t="str">
        <f t="shared" si="275"/>
        <v/>
      </c>
      <c r="AO457" s="57" t="str">
        <f t="shared" si="275"/>
        <v/>
      </c>
      <c r="AP457" s="57" t="str">
        <f t="shared" si="275"/>
        <v/>
      </c>
      <c r="AQ457" s="57" t="str">
        <f t="shared" si="274"/>
        <v/>
      </c>
      <c r="AR457" s="57" t="str">
        <f t="shared" si="274"/>
        <v/>
      </c>
      <c r="AS457" s="57" t="str">
        <f t="shared" si="274"/>
        <v/>
      </c>
      <c r="AT457" s="57" t="str">
        <f t="shared" si="274"/>
        <v/>
      </c>
      <c r="AU457" s="57" t="str">
        <f t="shared" si="274"/>
        <v/>
      </c>
      <c r="AV457" s="57" t="str">
        <f t="shared" si="274"/>
        <v/>
      </c>
      <c r="AW457" s="57" t="str">
        <f t="shared" si="274"/>
        <v/>
      </c>
      <c r="AX457" s="57" t="str">
        <f t="shared" si="274"/>
        <v/>
      </c>
      <c r="AY457" s="57" t="str">
        <f t="shared" si="274"/>
        <v/>
      </c>
      <c r="AZ457" s="57" t="str">
        <f t="shared" si="274"/>
        <v/>
      </c>
    </row>
    <row r="458" spans="2:52" x14ac:dyDescent="0.15">
      <c r="B458" s="50">
        <f t="shared" si="276"/>
        <v>14</v>
      </c>
      <c r="C458" s="50">
        <f t="shared" si="277"/>
        <v>51</v>
      </c>
      <c r="D458" s="50" t="str">
        <f t="shared" si="278"/>
        <v>2003_14_51</v>
      </c>
      <c r="E458" s="50" t="str">
        <f t="shared" si="280"/>
        <v>2_51_14</v>
      </c>
      <c r="F458" s="50">
        <f t="shared" si="281"/>
        <v>2</v>
      </c>
      <c r="G458" s="50">
        <f t="shared" si="282"/>
        <v>153</v>
      </c>
      <c r="H458" s="50">
        <f t="shared" si="283"/>
        <v>2153</v>
      </c>
      <c r="I458" s="57">
        <v>2003</v>
      </c>
      <c r="J458" s="57" t="s">
        <v>144</v>
      </c>
      <c r="K458" s="57" t="s">
        <v>190</v>
      </c>
      <c r="L458" s="57" t="str">
        <f t="shared" si="284"/>
        <v>2003_工業</v>
      </c>
      <c r="M458" s="57" t="str">
        <f t="shared" si="285"/>
        <v>2003_工業_セラミック工業</v>
      </c>
      <c r="N458" s="57">
        <f t="shared" si="279"/>
        <v>2153</v>
      </c>
      <c r="P458" s="57">
        <f t="shared" si="286"/>
        <v>457</v>
      </c>
      <c r="X458" s="59">
        <v>55</v>
      </c>
      <c r="Y458" s="56" t="str">
        <f t="shared" si="267"/>
        <v/>
      </c>
      <c r="Z458" s="57" t="str">
        <f t="shared" si="268"/>
        <v/>
      </c>
      <c r="AA458" s="57" t="str">
        <f t="shared" si="275"/>
        <v/>
      </c>
      <c r="AB458" s="57" t="str">
        <f t="shared" si="275"/>
        <v/>
      </c>
      <c r="AC458" s="57" t="str">
        <f t="shared" si="275"/>
        <v/>
      </c>
      <c r="AD458" s="57" t="str">
        <f t="shared" si="275"/>
        <v/>
      </c>
      <c r="AE458" s="57" t="str">
        <f t="shared" si="275"/>
        <v/>
      </c>
      <c r="AF458" s="57" t="str">
        <f t="shared" si="275"/>
        <v/>
      </c>
      <c r="AG458" s="57" t="str">
        <f t="shared" si="275"/>
        <v/>
      </c>
      <c r="AH458" s="57" t="str">
        <f t="shared" si="275"/>
        <v/>
      </c>
      <c r="AI458" s="57" t="str">
        <f t="shared" si="275"/>
        <v/>
      </c>
      <c r="AJ458" s="57" t="str">
        <f t="shared" si="275"/>
        <v/>
      </c>
      <c r="AK458" s="57" t="str">
        <f t="shared" si="275"/>
        <v/>
      </c>
      <c r="AL458" s="57" t="str">
        <f t="shared" si="275"/>
        <v/>
      </c>
      <c r="AM458" s="57" t="str">
        <f t="shared" si="275"/>
        <v/>
      </c>
      <c r="AN458" s="57" t="str">
        <f t="shared" si="275"/>
        <v/>
      </c>
      <c r="AO458" s="57" t="str">
        <f t="shared" si="275"/>
        <v/>
      </c>
      <c r="AP458" s="57" t="str">
        <f t="shared" si="275"/>
        <v/>
      </c>
      <c r="AQ458" s="57" t="str">
        <f t="shared" si="274"/>
        <v/>
      </c>
      <c r="AR458" s="57" t="str">
        <f t="shared" si="274"/>
        <v/>
      </c>
      <c r="AS458" s="57" t="str">
        <f t="shared" si="274"/>
        <v/>
      </c>
      <c r="AT458" s="57" t="str">
        <f t="shared" si="274"/>
        <v/>
      </c>
      <c r="AU458" s="57" t="str">
        <f t="shared" si="274"/>
        <v/>
      </c>
      <c r="AV458" s="57" t="str">
        <f t="shared" si="274"/>
        <v/>
      </c>
      <c r="AW458" s="57" t="str">
        <f t="shared" si="274"/>
        <v/>
      </c>
      <c r="AX458" s="57" t="str">
        <f t="shared" si="274"/>
        <v/>
      </c>
      <c r="AY458" s="57" t="str">
        <f t="shared" si="274"/>
        <v/>
      </c>
      <c r="AZ458" s="57" t="str">
        <f t="shared" si="274"/>
        <v/>
      </c>
    </row>
    <row r="459" spans="2:52" x14ac:dyDescent="0.15">
      <c r="B459" s="50">
        <f t="shared" si="276"/>
        <v>14</v>
      </c>
      <c r="C459" s="50">
        <f t="shared" si="277"/>
        <v>52</v>
      </c>
      <c r="D459" s="50" t="str">
        <f t="shared" si="278"/>
        <v>2003_14_52</v>
      </c>
      <c r="E459" s="50" t="str">
        <f t="shared" si="280"/>
        <v>2_52_14</v>
      </c>
      <c r="F459" s="50">
        <f t="shared" si="281"/>
        <v>2</v>
      </c>
      <c r="G459" s="50">
        <f t="shared" si="282"/>
        <v>154</v>
      </c>
      <c r="H459" s="50">
        <f t="shared" si="283"/>
        <v>2154</v>
      </c>
      <c r="I459" s="57">
        <v>2003</v>
      </c>
      <c r="J459" s="57" t="s">
        <v>144</v>
      </c>
      <c r="K459" s="57" t="s">
        <v>191</v>
      </c>
      <c r="L459" s="57" t="str">
        <f t="shared" si="284"/>
        <v>2003_工業</v>
      </c>
      <c r="M459" s="57" t="str">
        <f t="shared" si="285"/>
        <v>2003_工業_繊維製品</v>
      </c>
      <c r="N459" s="57">
        <f t="shared" si="279"/>
        <v>2154</v>
      </c>
      <c r="P459" s="57">
        <f t="shared" si="286"/>
        <v>458</v>
      </c>
      <c r="X459" s="59">
        <v>56</v>
      </c>
      <c r="Y459" s="56" t="str">
        <f t="shared" si="267"/>
        <v/>
      </c>
      <c r="Z459" s="57" t="str">
        <f t="shared" si="268"/>
        <v/>
      </c>
      <c r="AA459" s="57" t="str">
        <f t="shared" si="275"/>
        <v/>
      </c>
      <c r="AB459" s="57" t="str">
        <f t="shared" si="275"/>
        <v/>
      </c>
      <c r="AC459" s="57" t="str">
        <f t="shared" si="275"/>
        <v/>
      </c>
      <c r="AD459" s="57" t="str">
        <f t="shared" si="275"/>
        <v/>
      </c>
      <c r="AE459" s="57" t="str">
        <f t="shared" si="275"/>
        <v/>
      </c>
      <c r="AF459" s="57" t="str">
        <f t="shared" si="275"/>
        <v/>
      </c>
      <c r="AG459" s="57" t="str">
        <f t="shared" si="275"/>
        <v/>
      </c>
      <c r="AH459" s="57" t="str">
        <f t="shared" si="275"/>
        <v/>
      </c>
      <c r="AI459" s="57" t="str">
        <f t="shared" si="275"/>
        <v/>
      </c>
      <c r="AJ459" s="57" t="str">
        <f t="shared" si="275"/>
        <v/>
      </c>
      <c r="AK459" s="57" t="str">
        <f t="shared" si="275"/>
        <v/>
      </c>
      <c r="AL459" s="57" t="str">
        <f t="shared" si="275"/>
        <v/>
      </c>
      <c r="AM459" s="57" t="str">
        <f t="shared" si="275"/>
        <v/>
      </c>
      <c r="AN459" s="57" t="str">
        <f t="shared" si="275"/>
        <v/>
      </c>
      <c r="AO459" s="57" t="str">
        <f t="shared" si="275"/>
        <v/>
      </c>
      <c r="AP459" s="57" t="str">
        <f t="shared" si="275"/>
        <v/>
      </c>
      <c r="AQ459" s="57" t="str">
        <f t="shared" si="274"/>
        <v/>
      </c>
      <c r="AR459" s="57" t="str">
        <f t="shared" si="274"/>
        <v/>
      </c>
      <c r="AS459" s="57" t="str">
        <f t="shared" si="274"/>
        <v/>
      </c>
      <c r="AT459" s="57" t="str">
        <f t="shared" si="274"/>
        <v/>
      </c>
      <c r="AU459" s="57" t="str">
        <f t="shared" si="274"/>
        <v/>
      </c>
      <c r="AV459" s="57" t="str">
        <f t="shared" si="274"/>
        <v/>
      </c>
      <c r="AW459" s="57" t="str">
        <f t="shared" si="274"/>
        <v/>
      </c>
      <c r="AX459" s="57" t="str">
        <f t="shared" si="274"/>
        <v/>
      </c>
      <c r="AY459" s="57" t="str">
        <f t="shared" si="274"/>
        <v/>
      </c>
      <c r="AZ459" s="57" t="str">
        <f t="shared" si="274"/>
        <v/>
      </c>
    </row>
    <row r="460" spans="2:52" x14ac:dyDescent="0.15">
      <c r="B460" s="50">
        <f t="shared" si="276"/>
        <v>14</v>
      </c>
      <c r="C460" s="50">
        <f t="shared" si="277"/>
        <v>53</v>
      </c>
      <c r="D460" s="50" t="str">
        <f t="shared" si="278"/>
        <v>2003_14_53</v>
      </c>
      <c r="E460" s="50" t="str">
        <f t="shared" si="280"/>
        <v>2_53_14</v>
      </c>
      <c r="F460" s="50">
        <f t="shared" si="281"/>
        <v>2</v>
      </c>
      <c r="G460" s="50">
        <f t="shared" si="282"/>
        <v>155</v>
      </c>
      <c r="H460" s="50">
        <f t="shared" si="283"/>
        <v>2155</v>
      </c>
      <c r="I460" s="57">
        <v>2003</v>
      </c>
      <c r="J460" s="57" t="s">
        <v>144</v>
      </c>
      <c r="K460" s="57" t="s">
        <v>192</v>
      </c>
      <c r="L460" s="57" t="str">
        <f t="shared" si="284"/>
        <v>2003_工業</v>
      </c>
      <c r="M460" s="57" t="str">
        <f t="shared" si="285"/>
        <v>2003_工業_繊維・染色技術</v>
      </c>
      <c r="N460" s="57">
        <f t="shared" si="279"/>
        <v>2155</v>
      </c>
      <c r="P460" s="57">
        <f t="shared" si="286"/>
        <v>459</v>
      </c>
      <c r="X460" s="59">
        <v>57</v>
      </c>
      <c r="Y460" s="56" t="str">
        <f t="shared" si="267"/>
        <v/>
      </c>
      <c r="Z460" s="57" t="str">
        <f t="shared" si="268"/>
        <v/>
      </c>
      <c r="AA460" s="57" t="str">
        <f t="shared" si="275"/>
        <v/>
      </c>
      <c r="AB460" s="57" t="str">
        <f t="shared" si="275"/>
        <v/>
      </c>
      <c r="AC460" s="57" t="str">
        <f t="shared" si="275"/>
        <v/>
      </c>
      <c r="AD460" s="57" t="str">
        <f t="shared" si="275"/>
        <v/>
      </c>
      <c r="AE460" s="57" t="str">
        <f t="shared" si="275"/>
        <v/>
      </c>
      <c r="AF460" s="57" t="str">
        <f t="shared" si="275"/>
        <v/>
      </c>
      <c r="AG460" s="57" t="str">
        <f t="shared" si="275"/>
        <v/>
      </c>
      <c r="AH460" s="57" t="str">
        <f t="shared" si="275"/>
        <v/>
      </c>
      <c r="AI460" s="57" t="str">
        <f t="shared" si="275"/>
        <v/>
      </c>
      <c r="AJ460" s="57" t="str">
        <f t="shared" si="275"/>
        <v/>
      </c>
      <c r="AK460" s="57" t="str">
        <f t="shared" si="275"/>
        <v/>
      </c>
      <c r="AL460" s="57" t="str">
        <f t="shared" si="275"/>
        <v/>
      </c>
      <c r="AM460" s="57" t="str">
        <f t="shared" si="275"/>
        <v/>
      </c>
      <c r="AN460" s="57" t="str">
        <f t="shared" si="275"/>
        <v/>
      </c>
      <c r="AO460" s="57" t="str">
        <f t="shared" si="275"/>
        <v/>
      </c>
      <c r="AP460" s="57" t="str">
        <f t="shared" si="275"/>
        <v/>
      </c>
      <c r="AQ460" s="57" t="str">
        <f t="shared" si="274"/>
        <v/>
      </c>
      <c r="AR460" s="57" t="str">
        <f t="shared" si="274"/>
        <v/>
      </c>
      <c r="AS460" s="57" t="str">
        <f t="shared" si="274"/>
        <v/>
      </c>
      <c r="AT460" s="57" t="str">
        <f t="shared" si="274"/>
        <v/>
      </c>
      <c r="AU460" s="57" t="str">
        <f t="shared" si="274"/>
        <v/>
      </c>
      <c r="AV460" s="57" t="str">
        <f t="shared" si="274"/>
        <v/>
      </c>
      <c r="AW460" s="57" t="str">
        <f t="shared" si="274"/>
        <v/>
      </c>
      <c r="AX460" s="57" t="str">
        <f t="shared" si="274"/>
        <v/>
      </c>
      <c r="AY460" s="57" t="str">
        <f t="shared" si="274"/>
        <v/>
      </c>
      <c r="AZ460" s="57" t="str">
        <f t="shared" si="274"/>
        <v/>
      </c>
    </row>
    <row r="461" spans="2:52" x14ac:dyDescent="0.15">
      <c r="B461" s="50">
        <f t="shared" si="276"/>
        <v>14</v>
      </c>
      <c r="C461" s="50">
        <f t="shared" si="277"/>
        <v>54</v>
      </c>
      <c r="D461" s="50" t="str">
        <f t="shared" si="278"/>
        <v>2003_14_54</v>
      </c>
      <c r="E461" s="50" t="str">
        <f t="shared" si="280"/>
        <v>2_54_14</v>
      </c>
      <c r="F461" s="50">
        <f t="shared" si="281"/>
        <v>2</v>
      </c>
      <c r="G461" s="50">
        <f t="shared" si="282"/>
        <v>156</v>
      </c>
      <c r="H461" s="50">
        <f t="shared" si="283"/>
        <v>2156</v>
      </c>
      <c r="I461" s="57">
        <v>2003</v>
      </c>
      <c r="J461" s="57" t="s">
        <v>144</v>
      </c>
      <c r="K461" s="57" t="s">
        <v>193</v>
      </c>
      <c r="L461" s="57" t="str">
        <f t="shared" si="284"/>
        <v>2003_工業</v>
      </c>
      <c r="M461" s="57" t="str">
        <f t="shared" si="285"/>
        <v>2003_工業_染織デザイン</v>
      </c>
      <c r="N461" s="57">
        <f t="shared" si="279"/>
        <v>2156</v>
      </c>
      <c r="P461" s="57">
        <f t="shared" si="286"/>
        <v>460</v>
      </c>
      <c r="X461" s="59">
        <v>58</v>
      </c>
      <c r="Y461" s="56" t="str">
        <f t="shared" si="267"/>
        <v/>
      </c>
      <c r="Z461" s="57" t="str">
        <f t="shared" si="268"/>
        <v/>
      </c>
      <c r="AA461" s="57" t="str">
        <f t="shared" si="275"/>
        <v/>
      </c>
      <c r="AB461" s="57" t="str">
        <f t="shared" si="275"/>
        <v/>
      </c>
      <c r="AC461" s="57" t="str">
        <f t="shared" si="275"/>
        <v/>
      </c>
      <c r="AD461" s="57" t="str">
        <f t="shared" si="275"/>
        <v/>
      </c>
      <c r="AE461" s="57" t="str">
        <f t="shared" si="275"/>
        <v/>
      </c>
      <c r="AF461" s="57" t="str">
        <f t="shared" si="275"/>
        <v/>
      </c>
      <c r="AG461" s="57" t="str">
        <f t="shared" si="275"/>
        <v/>
      </c>
      <c r="AH461" s="57" t="str">
        <f t="shared" si="275"/>
        <v/>
      </c>
      <c r="AI461" s="57" t="str">
        <f t="shared" si="275"/>
        <v/>
      </c>
      <c r="AJ461" s="57" t="str">
        <f t="shared" si="275"/>
        <v/>
      </c>
      <c r="AK461" s="57" t="str">
        <f t="shared" si="275"/>
        <v/>
      </c>
      <c r="AL461" s="57" t="str">
        <f t="shared" si="275"/>
        <v/>
      </c>
      <c r="AM461" s="57" t="str">
        <f t="shared" si="275"/>
        <v/>
      </c>
      <c r="AN461" s="57" t="str">
        <f t="shared" si="275"/>
        <v/>
      </c>
      <c r="AO461" s="57" t="str">
        <f t="shared" si="275"/>
        <v/>
      </c>
      <c r="AP461" s="57" t="str">
        <f t="shared" si="275"/>
        <v/>
      </c>
      <c r="AQ461" s="57" t="str">
        <f t="shared" si="274"/>
        <v/>
      </c>
      <c r="AR461" s="57" t="str">
        <f t="shared" si="274"/>
        <v/>
      </c>
      <c r="AS461" s="57" t="str">
        <f t="shared" si="274"/>
        <v/>
      </c>
      <c r="AT461" s="57" t="str">
        <f t="shared" si="274"/>
        <v/>
      </c>
      <c r="AU461" s="57" t="str">
        <f t="shared" si="274"/>
        <v/>
      </c>
      <c r="AV461" s="57" t="str">
        <f t="shared" si="274"/>
        <v/>
      </c>
      <c r="AW461" s="57" t="str">
        <f t="shared" si="274"/>
        <v/>
      </c>
      <c r="AX461" s="57" t="str">
        <f t="shared" si="274"/>
        <v/>
      </c>
      <c r="AY461" s="57" t="str">
        <f t="shared" si="274"/>
        <v/>
      </c>
      <c r="AZ461" s="57" t="str">
        <f t="shared" si="274"/>
        <v/>
      </c>
    </row>
    <row r="462" spans="2:52" x14ac:dyDescent="0.15">
      <c r="B462" s="50">
        <f t="shared" si="276"/>
        <v>14</v>
      </c>
      <c r="C462" s="50">
        <f t="shared" si="277"/>
        <v>55</v>
      </c>
      <c r="D462" s="50" t="str">
        <f t="shared" si="278"/>
        <v>2003_14_55</v>
      </c>
      <c r="E462" s="50" t="str">
        <f t="shared" si="280"/>
        <v>2_55_14</v>
      </c>
      <c r="F462" s="50">
        <f t="shared" si="281"/>
        <v>2</v>
      </c>
      <c r="G462" s="50">
        <f t="shared" si="282"/>
        <v>157</v>
      </c>
      <c r="H462" s="50">
        <f t="shared" si="283"/>
        <v>2157</v>
      </c>
      <c r="I462" s="57">
        <v>2003</v>
      </c>
      <c r="J462" s="57" t="s">
        <v>144</v>
      </c>
      <c r="K462" s="57" t="s">
        <v>194</v>
      </c>
      <c r="L462" s="57" t="str">
        <f t="shared" si="284"/>
        <v>2003_工業</v>
      </c>
      <c r="M462" s="57" t="str">
        <f t="shared" si="285"/>
        <v>2003_工業_インテリア計画</v>
      </c>
      <c r="N462" s="57">
        <f t="shared" si="279"/>
        <v>2157</v>
      </c>
      <c r="P462" s="57">
        <f t="shared" si="286"/>
        <v>461</v>
      </c>
      <c r="X462" s="59">
        <v>59</v>
      </c>
      <c r="Y462" s="56" t="str">
        <f t="shared" si="267"/>
        <v/>
      </c>
      <c r="Z462" s="57" t="str">
        <f t="shared" si="268"/>
        <v/>
      </c>
      <c r="AA462" s="57" t="str">
        <f t="shared" si="275"/>
        <v/>
      </c>
      <c r="AB462" s="57" t="str">
        <f t="shared" si="275"/>
        <v/>
      </c>
      <c r="AC462" s="57" t="str">
        <f t="shared" si="275"/>
        <v/>
      </c>
      <c r="AD462" s="57" t="str">
        <f t="shared" si="275"/>
        <v/>
      </c>
      <c r="AE462" s="57" t="str">
        <f t="shared" si="275"/>
        <v/>
      </c>
      <c r="AF462" s="57" t="str">
        <f t="shared" si="275"/>
        <v/>
      </c>
      <c r="AG462" s="57" t="str">
        <f t="shared" si="275"/>
        <v/>
      </c>
      <c r="AH462" s="57" t="str">
        <f t="shared" si="275"/>
        <v/>
      </c>
      <c r="AI462" s="57" t="str">
        <f t="shared" si="275"/>
        <v/>
      </c>
      <c r="AJ462" s="57" t="str">
        <f t="shared" si="275"/>
        <v/>
      </c>
      <c r="AK462" s="57" t="str">
        <f t="shared" si="275"/>
        <v/>
      </c>
      <c r="AL462" s="57" t="str">
        <f t="shared" si="275"/>
        <v/>
      </c>
      <c r="AM462" s="57" t="str">
        <f t="shared" si="275"/>
        <v/>
      </c>
      <c r="AN462" s="57" t="str">
        <f t="shared" si="275"/>
        <v/>
      </c>
      <c r="AO462" s="57" t="str">
        <f t="shared" si="275"/>
        <v/>
      </c>
      <c r="AP462" s="57" t="str">
        <f t="shared" ref="AP462:AZ477" si="287">IFERROR(VLOOKUP($W$401&amp;"_"&amp;AP$401&amp;"_"&amp;$X462,$D:$K,8,0),"")</f>
        <v/>
      </c>
      <c r="AQ462" s="57" t="str">
        <f t="shared" si="287"/>
        <v/>
      </c>
      <c r="AR462" s="57" t="str">
        <f t="shared" si="287"/>
        <v/>
      </c>
      <c r="AS462" s="57" t="str">
        <f t="shared" si="287"/>
        <v/>
      </c>
      <c r="AT462" s="57" t="str">
        <f t="shared" si="287"/>
        <v/>
      </c>
      <c r="AU462" s="57" t="str">
        <f t="shared" si="287"/>
        <v/>
      </c>
      <c r="AV462" s="57" t="str">
        <f t="shared" si="287"/>
        <v/>
      </c>
      <c r="AW462" s="57" t="str">
        <f t="shared" si="287"/>
        <v/>
      </c>
      <c r="AX462" s="57" t="str">
        <f t="shared" si="287"/>
        <v/>
      </c>
      <c r="AY462" s="57" t="str">
        <f t="shared" si="287"/>
        <v/>
      </c>
      <c r="AZ462" s="57" t="str">
        <f t="shared" si="287"/>
        <v/>
      </c>
    </row>
    <row r="463" spans="2:52" x14ac:dyDescent="0.15">
      <c r="B463" s="50">
        <f t="shared" si="276"/>
        <v>14</v>
      </c>
      <c r="C463" s="50">
        <f t="shared" si="277"/>
        <v>56</v>
      </c>
      <c r="D463" s="50" t="str">
        <f t="shared" si="278"/>
        <v>2003_14_56</v>
      </c>
      <c r="E463" s="50" t="str">
        <f t="shared" si="280"/>
        <v>2_56_14</v>
      </c>
      <c r="F463" s="50">
        <f t="shared" si="281"/>
        <v>2</v>
      </c>
      <c r="G463" s="50">
        <f t="shared" si="282"/>
        <v>158</v>
      </c>
      <c r="H463" s="50">
        <f t="shared" si="283"/>
        <v>2158</v>
      </c>
      <c r="I463" s="57">
        <v>2003</v>
      </c>
      <c r="J463" s="57" t="s">
        <v>144</v>
      </c>
      <c r="K463" s="57" t="s">
        <v>195</v>
      </c>
      <c r="L463" s="57" t="str">
        <f t="shared" si="284"/>
        <v>2003_工業</v>
      </c>
      <c r="M463" s="57" t="str">
        <f t="shared" si="285"/>
        <v>2003_工業_インテリア装備</v>
      </c>
      <c r="N463" s="57">
        <f t="shared" si="279"/>
        <v>2158</v>
      </c>
      <c r="P463" s="57">
        <f t="shared" si="286"/>
        <v>462</v>
      </c>
      <c r="X463" s="59">
        <v>60</v>
      </c>
      <c r="Y463" s="56" t="str">
        <f t="shared" si="267"/>
        <v/>
      </c>
      <c r="Z463" s="57" t="str">
        <f t="shared" si="268"/>
        <v/>
      </c>
      <c r="AA463" s="57" t="str">
        <f t="shared" ref="AA463:AP478" si="288">IFERROR(VLOOKUP($W$401&amp;"_"&amp;AA$401&amp;"_"&amp;$X463,$D:$K,8,0),"")</f>
        <v/>
      </c>
      <c r="AB463" s="57" t="str">
        <f t="shared" si="288"/>
        <v/>
      </c>
      <c r="AC463" s="57" t="str">
        <f t="shared" si="288"/>
        <v/>
      </c>
      <c r="AD463" s="57" t="str">
        <f t="shared" si="288"/>
        <v/>
      </c>
      <c r="AE463" s="57" t="str">
        <f t="shared" si="288"/>
        <v/>
      </c>
      <c r="AF463" s="57" t="str">
        <f t="shared" si="288"/>
        <v/>
      </c>
      <c r="AG463" s="57" t="str">
        <f t="shared" si="288"/>
        <v/>
      </c>
      <c r="AH463" s="57" t="str">
        <f t="shared" si="288"/>
        <v/>
      </c>
      <c r="AI463" s="57" t="str">
        <f t="shared" si="288"/>
        <v/>
      </c>
      <c r="AJ463" s="57" t="str">
        <f t="shared" si="288"/>
        <v/>
      </c>
      <c r="AK463" s="57" t="str">
        <f t="shared" si="288"/>
        <v/>
      </c>
      <c r="AL463" s="57" t="str">
        <f t="shared" si="288"/>
        <v/>
      </c>
      <c r="AM463" s="57" t="str">
        <f t="shared" si="288"/>
        <v/>
      </c>
      <c r="AN463" s="57" t="str">
        <f t="shared" si="288"/>
        <v/>
      </c>
      <c r="AO463" s="57" t="str">
        <f t="shared" si="288"/>
        <v/>
      </c>
      <c r="AP463" s="57" t="str">
        <f t="shared" si="288"/>
        <v/>
      </c>
      <c r="AQ463" s="57" t="str">
        <f t="shared" si="287"/>
        <v/>
      </c>
      <c r="AR463" s="57" t="str">
        <f t="shared" si="287"/>
        <v/>
      </c>
      <c r="AS463" s="57" t="str">
        <f t="shared" si="287"/>
        <v/>
      </c>
      <c r="AT463" s="57" t="str">
        <f t="shared" si="287"/>
        <v/>
      </c>
      <c r="AU463" s="57" t="str">
        <f t="shared" si="287"/>
        <v/>
      </c>
      <c r="AV463" s="57" t="str">
        <f t="shared" si="287"/>
        <v/>
      </c>
      <c r="AW463" s="57" t="str">
        <f t="shared" si="287"/>
        <v/>
      </c>
      <c r="AX463" s="57" t="str">
        <f t="shared" si="287"/>
        <v/>
      </c>
      <c r="AY463" s="57" t="str">
        <f t="shared" si="287"/>
        <v/>
      </c>
      <c r="AZ463" s="57" t="str">
        <f t="shared" si="287"/>
        <v/>
      </c>
    </row>
    <row r="464" spans="2:52" x14ac:dyDescent="0.15">
      <c r="B464" s="50">
        <f t="shared" si="276"/>
        <v>14</v>
      </c>
      <c r="C464" s="50">
        <f t="shared" si="277"/>
        <v>57</v>
      </c>
      <c r="D464" s="50" t="str">
        <f t="shared" si="278"/>
        <v>2003_14_57</v>
      </c>
      <c r="E464" s="50" t="str">
        <f t="shared" si="280"/>
        <v>2_57_14</v>
      </c>
      <c r="F464" s="50">
        <f t="shared" si="281"/>
        <v>2</v>
      </c>
      <c r="G464" s="50">
        <f t="shared" si="282"/>
        <v>159</v>
      </c>
      <c r="H464" s="50">
        <f t="shared" si="283"/>
        <v>2159</v>
      </c>
      <c r="I464" s="57">
        <v>2003</v>
      </c>
      <c r="J464" s="57" t="s">
        <v>144</v>
      </c>
      <c r="K464" s="57" t="s">
        <v>196</v>
      </c>
      <c r="L464" s="57" t="str">
        <f t="shared" si="284"/>
        <v>2003_工業</v>
      </c>
      <c r="M464" s="57" t="str">
        <f t="shared" si="285"/>
        <v>2003_工業_インテリアエレメント生産</v>
      </c>
      <c r="N464" s="57">
        <f t="shared" si="279"/>
        <v>2159</v>
      </c>
      <c r="P464" s="57">
        <f t="shared" si="286"/>
        <v>463</v>
      </c>
      <c r="X464" s="59">
        <v>61</v>
      </c>
      <c r="Y464" s="56" t="str">
        <f t="shared" si="267"/>
        <v/>
      </c>
      <c r="Z464" s="57" t="str">
        <f t="shared" si="268"/>
        <v/>
      </c>
      <c r="AA464" s="57" t="str">
        <f t="shared" si="288"/>
        <v/>
      </c>
      <c r="AB464" s="57" t="str">
        <f t="shared" si="288"/>
        <v/>
      </c>
      <c r="AC464" s="57" t="str">
        <f t="shared" si="288"/>
        <v/>
      </c>
      <c r="AD464" s="57" t="str">
        <f t="shared" si="288"/>
        <v/>
      </c>
      <c r="AE464" s="57" t="str">
        <f t="shared" si="288"/>
        <v/>
      </c>
      <c r="AF464" s="57" t="str">
        <f t="shared" si="288"/>
        <v/>
      </c>
      <c r="AG464" s="57" t="str">
        <f t="shared" si="288"/>
        <v/>
      </c>
      <c r="AH464" s="57" t="str">
        <f t="shared" si="288"/>
        <v/>
      </c>
      <c r="AI464" s="57" t="str">
        <f t="shared" si="288"/>
        <v/>
      </c>
      <c r="AJ464" s="57" t="str">
        <f t="shared" si="288"/>
        <v/>
      </c>
      <c r="AK464" s="57" t="str">
        <f t="shared" si="288"/>
        <v/>
      </c>
      <c r="AL464" s="57" t="str">
        <f t="shared" si="288"/>
        <v/>
      </c>
      <c r="AM464" s="57" t="str">
        <f t="shared" si="288"/>
        <v/>
      </c>
      <c r="AN464" s="57" t="str">
        <f t="shared" si="288"/>
        <v/>
      </c>
      <c r="AO464" s="57" t="str">
        <f t="shared" si="288"/>
        <v/>
      </c>
      <c r="AP464" s="57" t="str">
        <f t="shared" si="288"/>
        <v/>
      </c>
      <c r="AQ464" s="57" t="str">
        <f t="shared" si="287"/>
        <v/>
      </c>
      <c r="AR464" s="57" t="str">
        <f t="shared" si="287"/>
        <v/>
      </c>
      <c r="AS464" s="57" t="str">
        <f t="shared" si="287"/>
        <v/>
      </c>
      <c r="AT464" s="57" t="str">
        <f t="shared" si="287"/>
        <v/>
      </c>
      <c r="AU464" s="57" t="str">
        <f t="shared" si="287"/>
        <v/>
      </c>
      <c r="AV464" s="57" t="str">
        <f t="shared" si="287"/>
        <v/>
      </c>
      <c r="AW464" s="57" t="str">
        <f t="shared" si="287"/>
        <v/>
      </c>
      <c r="AX464" s="57" t="str">
        <f t="shared" si="287"/>
        <v/>
      </c>
      <c r="AY464" s="57" t="str">
        <f t="shared" si="287"/>
        <v/>
      </c>
      <c r="AZ464" s="57" t="str">
        <f t="shared" si="287"/>
        <v/>
      </c>
    </row>
    <row r="465" spans="2:52" x14ac:dyDescent="0.15">
      <c r="B465" s="50">
        <f t="shared" si="276"/>
        <v>14</v>
      </c>
      <c r="C465" s="50">
        <f t="shared" si="277"/>
        <v>58</v>
      </c>
      <c r="D465" s="50" t="str">
        <f t="shared" si="278"/>
        <v>2003_14_58</v>
      </c>
      <c r="E465" s="50" t="str">
        <f t="shared" si="280"/>
        <v>2_58_14</v>
      </c>
      <c r="F465" s="50">
        <f t="shared" si="281"/>
        <v>2</v>
      </c>
      <c r="G465" s="50">
        <f t="shared" si="282"/>
        <v>160</v>
      </c>
      <c r="H465" s="50">
        <f t="shared" si="283"/>
        <v>2160</v>
      </c>
      <c r="I465" s="57">
        <v>2003</v>
      </c>
      <c r="J465" s="57" t="s">
        <v>144</v>
      </c>
      <c r="K465" s="57" t="s">
        <v>199</v>
      </c>
      <c r="L465" s="57" t="str">
        <f t="shared" si="284"/>
        <v>2003_工業</v>
      </c>
      <c r="M465" s="57" t="str">
        <f t="shared" si="285"/>
        <v>2003_工業_デザイン史</v>
      </c>
      <c r="N465" s="57">
        <f t="shared" si="279"/>
        <v>2160</v>
      </c>
      <c r="P465" s="57">
        <f t="shared" si="286"/>
        <v>464</v>
      </c>
      <c r="X465" s="59">
        <v>62</v>
      </c>
      <c r="Y465" s="56" t="str">
        <f t="shared" si="267"/>
        <v/>
      </c>
      <c r="Z465" s="57" t="str">
        <f t="shared" si="268"/>
        <v/>
      </c>
      <c r="AA465" s="57" t="str">
        <f t="shared" si="288"/>
        <v/>
      </c>
      <c r="AB465" s="57" t="str">
        <f t="shared" si="288"/>
        <v/>
      </c>
      <c r="AC465" s="57" t="str">
        <f t="shared" si="288"/>
        <v/>
      </c>
      <c r="AD465" s="57" t="str">
        <f t="shared" si="288"/>
        <v/>
      </c>
      <c r="AE465" s="57" t="str">
        <f t="shared" si="288"/>
        <v/>
      </c>
      <c r="AF465" s="57" t="str">
        <f t="shared" si="288"/>
        <v/>
      </c>
      <c r="AG465" s="57" t="str">
        <f t="shared" si="288"/>
        <v/>
      </c>
      <c r="AH465" s="57" t="str">
        <f t="shared" si="288"/>
        <v/>
      </c>
      <c r="AI465" s="57" t="str">
        <f t="shared" si="288"/>
        <v/>
      </c>
      <c r="AJ465" s="57" t="str">
        <f t="shared" si="288"/>
        <v/>
      </c>
      <c r="AK465" s="57" t="str">
        <f t="shared" si="288"/>
        <v/>
      </c>
      <c r="AL465" s="57" t="str">
        <f t="shared" si="288"/>
        <v/>
      </c>
      <c r="AM465" s="57" t="str">
        <f t="shared" si="288"/>
        <v/>
      </c>
      <c r="AN465" s="57" t="str">
        <f t="shared" si="288"/>
        <v/>
      </c>
      <c r="AO465" s="57" t="str">
        <f t="shared" si="288"/>
        <v/>
      </c>
      <c r="AP465" s="57" t="str">
        <f t="shared" si="288"/>
        <v/>
      </c>
      <c r="AQ465" s="57" t="str">
        <f t="shared" si="287"/>
        <v/>
      </c>
      <c r="AR465" s="57" t="str">
        <f t="shared" si="287"/>
        <v/>
      </c>
      <c r="AS465" s="57" t="str">
        <f t="shared" si="287"/>
        <v/>
      </c>
      <c r="AT465" s="57" t="str">
        <f t="shared" si="287"/>
        <v/>
      </c>
      <c r="AU465" s="57" t="str">
        <f t="shared" si="287"/>
        <v/>
      </c>
      <c r="AV465" s="57" t="str">
        <f t="shared" si="287"/>
        <v/>
      </c>
      <c r="AW465" s="57" t="str">
        <f t="shared" si="287"/>
        <v/>
      </c>
      <c r="AX465" s="57" t="str">
        <f t="shared" si="287"/>
        <v/>
      </c>
      <c r="AY465" s="57" t="str">
        <f t="shared" si="287"/>
        <v/>
      </c>
      <c r="AZ465" s="57" t="str">
        <f t="shared" si="287"/>
        <v/>
      </c>
    </row>
    <row r="466" spans="2:52" x14ac:dyDescent="0.15">
      <c r="B466" s="50">
        <f t="shared" si="276"/>
        <v>14</v>
      </c>
      <c r="C466" s="50">
        <f t="shared" si="277"/>
        <v>59</v>
      </c>
      <c r="D466" s="50" t="str">
        <f t="shared" si="278"/>
        <v>2003_14_59</v>
      </c>
      <c r="E466" s="50" t="str">
        <f t="shared" si="280"/>
        <v>2_59_14</v>
      </c>
      <c r="F466" s="50">
        <f t="shared" si="281"/>
        <v>2</v>
      </c>
      <c r="G466" s="50">
        <f t="shared" si="282"/>
        <v>161</v>
      </c>
      <c r="H466" s="50">
        <f t="shared" si="283"/>
        <v>2161</v>
      </c>
      <c r="I466" s="57">
        <v>2003</v>
      </c>
      <c r="J466" s="57" t="s">
        <v>144</v>
      </c>
      <c r="K466" s="57" t="s">
        <v>396</v>
      </c>
      <c r="L466" s="57" t="str">
        <f t="shared" si="284"/>
        <v>2003_工業</v>
      </c>
      <c r="M466" s="57" t="str">
        <f t="shared" si="285"/>
        <v>2003_工業_デザイン技術</v>
      </c>
      <c r="N466" s="57">
        <f t="shared" si="279"/>
        <v>2161</v>
      </c>
      <c r="P466" s="57">
        <f t="shared" si="286"/>
        <v>465</v>
      </c>
      <c r="X466" s="59">
        <v>63</v>
      </c>
      <c r="Y466" s="56" t="str">
        <f t="shared" si="267"/>
        <v/>
      </c>
      <c r="Z466" s="57" t="str">
        <f t="shared" si="268"/>
        <v/>
      </c>
      <c r="AA466" s="57" t="str">
        <f t="shared" si="288"/>
        <v/>
      </c>
      <c r="AB466" s="57" t="str">
        <f t="shared" si="288"/>
        <v/>
      </c>
      <c r="AC466" s="57" t="str">
        <f t="shared" si="288"/>
        <v/>
      </c>
      <c r="AD466" s="57" t="str">
        <f t="shared" si="288"/>
        <v/>
      </c>
      <c r="AE466" s="57" t="str">
        <f t="shared" si="288"/>
        <v/>
      </c>
      <c r="AF466" s="57" t="str">
        <f t="shared" si="288"/>
        <v/>
      </c>
      <c r="AG466" s="57" t="str">
        <f t="shared" si="288"/>
        <v/>
      </c>
      <c r="AH466" s="57" t="str">
        <f t="shared" si="288"/>
        <v/>
      </c>
      <c r="AI466" s="57" t="str">
        <f t="shared" si="288"/>
        <v/>
      </c>
      <c r="AJ466" s="57" t="str">
        <f t="shared" si="288"/>
        <v/>
      </c>
      <c r="AK466" s="57" t="str">
        <f t="shared" si="288"/>
        <v/>
      </c>
      <c r="AL466" s="57" t="str">
        <f t="shared" si="288"/>
        <v/>
      </c>
      <c r="AM466" s="57" t="str">
        <f t="shared" si="288"/>
        <v/>
      </c>
      <c r="AN466" s="57" t="str">
        <f t="shared" si="288"/>
        <v/>
      </c>
      <c r="AO466" s="57" t="str">
        <f t="shared" si="288"/>
        <v/>
      </c>
      <c r="AP466" s="57" t="str">
        <f t="shared" si="288"/>
        <v/>
      </c>
      <c r="AQ466" s="57" t="str">
        <f t="shared" si="287"/>
        <v/>
      </c>
      <c r="AR466" s="57" t="str">
        <f t="shared" si="287"/>
        <v/>
      </c>
      <c r="AS466" s="57" t="str">
        <f t="shared" si="287"/>
        <v/>
      </c>
      <c r="AT466" s="57" t="str">
        <f t="shared" si="287"/>
        <v/>
      </c>
      <c r="AU466" s="57" t="str">
        <f t="shared" si="287"/>
        <v/>
      </c>
      <c r="AV466" s="57" t="str">
        <f t="shared" si="287"/>
        <v/>
      </c>
      <c r="AW466" s="57" t="str">
        <f t="shared" si="287"/>
        <v/>
      </c>
      <c r="AX466" s="57" t="str">
        <f t="shared" si="287"/>
        <v/>
      </c>
      <c r="AY466" s="57" t="str">
        <f t="shared" si="287"/>
        <v/>
      </c>
      <c r="AZ466" s="57" t="str">
        <f t="shared" si="287"/>
        <v/>
      </c>
    </row>
    <row r="467" spans="2:52" x14ac:dyDescent="0.15">
      <c r="B467" s="50">
        <f t="shared" si="276"/>
        <v>14</v>
      </c>
      <c r="C467" s="50">
        <f t="shared" si="277"/>
        <v>60</v>
      </c>
      <c r="D467" s="50" t="str">
        <f t="shared" si="278"/>
        <v>2003_14_60</v>
      </c>
      <c r="E467" s="50" t="str">
        <f t="shared" si="280"/>
        <v>2_60_14</v>
      </c>
      <c r="F467" s="50">
        <f t="shared" si="281"/>
        <v>2</v>
      </c>
      <c r="G467" s="50">
        <f t="shared" si="282"/>
        <v>162</v>
      </c>
      <c r="H467" s="50">
        <f t="shared" si="283"/>
        <v>2162</v>
      </c>
      <c r="I467" s="57">
        <v>2003</v>
      </c>
      <c r="J467" s="57" t="s">
        <v>144</v>
      </c>
      <c r="K467" s="57" t="s">
        <v>198</v>
      </c>
      <c r="L467" s="57" t="str">
        <f t="shared" si="284"/>
        <v>2003_工業</v>
      </c>
      <c r="M467" s="57" t="str">
        <f t="shared" si="285"/>
        <v>2003_工業_デザイン材料</v>
      </c>
      <c r="N467" s="57">
        <f t="shared" si="279"/>
        <v>2162</v>
      </c>
      <c r="P467" s="57">
        <f t="shared" si="286"/>
        <v>466</v>
      </c>
      <c r="X467" s="59">
        <v>64</v>
      </c>
      <c r="Y467" s="56" t="str">
        <f t="shared" si="267"/>
        <v/>
      </c>
      <c r="Z467" s="57" t="str">
        <f t="shared" si="268"/>
        <v/>
      </c>
      <c r="AA467" s="57" t="str">
        <f t="shared" si="288"/>
        <v/>
      </c>
      <c r="AB467" s="57" t="str">
        <f t="shared" si="288"/>
        <v/>
      </c>
      <c r="AC467" s="57" t="str">
        <f t="shared" si="288"/>
        <v/>
      </c>
      <c r="AD467" s="57" t="str">
        <f t="shared" si="288"/>
        <v/>
      </c>
      <c r="AE467" s="57" t="str">
        <f t="shared" si="288"/>
        <v/>
      </c>
      <c r="AF467" s="57" t="str">
        <f t="shared" si="288"/>
        <v/>
      </c>
      <c r="AG467" s="57" t="str">
        <f t="shared" si="288"/>
        <v/>
      </c>
      <c r="AH467" s="57" t="str">
        <f t="shared" si="288"/>
        <v/>
      </c>
      <c r="AI467" s="57" t="str">
        <f t="shared" si="288"/>
        <v/>
      </c>
      <c r="AJ467" s="57" t="str">
        <f t="shared" si="288"/>
        <v/>
      </c>
      <c r="AK467" s="57" t="str">
        <f t="shared" si="288"/>
        <v/>
      </c>
      <c r="AL467" s="57" t="str">
        <f t="shared" si="288"/>
        <v/>
      </c>
      <c r="AM467" s="57" t="str">
        <f t="shared" si="288"/>
        <v/>
      </c>
      <c r="AN467" s="57" t="str">
        <f t="shared" si="288"/>
        <v/>
      </c>
      <c r="AO467" s="57" t="str">
        <f t="shared" si="288"/>
        <v/>
      </c>
      <c r="AP467" s="57" t="str">
        <f t="shared" si="288"/>
        <v/>
      </c>
      <c r="AQ467" s="57" t="str">
        <f t="shared" si="287"/>
        <v/>
      </c>
      <c r="AR467" s="57" t="str">
        <f t="shared" si="287"/>
        <v/>
      </c>
      <c r="AS467" s="57" t="str">
        <f t="shared" si="287"/>
        <v/>
      </c>
      <c r="AT467" s="57" t="str">
        <f t="shared" si="287"/>
        <v/>
      </c>
      <c r="AU467" s="57" t="str">
        <f t="shared" si="287"/>
        <v/>
      </c>
      <c r="AV467" s="57" t="str">
        <f t="shared" si="287"/>
        <v/>
      </c>
      <c r="AW467" s="57" t="str">
        <f t="shared" si="287"/>
        <v/>
      </c>
      <c r="AX467" s="57" t="str">
        <f t="shared" si="287"/>
        <v/>
      </c>
      <c r="AY467" s="57" t="str">
        <f t="shared" si="287"/>
        <v/>
      </c>
      <c r="AZ467" s="57" t="str">
        <f t="shared" si="287"/>
        <v/>
      </c>
    </row>
    <row r="468" spans="2:52" x14ac:dyDescent="0.15">
      <c r="B468" s="50">
        <f t="shared" si="276"/>
        <v>14</v>
      </c>
      <c r="C468" s="50">
        <f t="shared" si="277"/>
        <v>61</v>
      </c>
      <c r="D468" s="50" t="str">
        <f t="shared" si="278"/>
        <v>2003_14_61</v>
      </c>
      <c r="E468" s="50" t="str">
        <f t="shared" si="280"/>
        <v>2_61_14</v>
      </c>
      <c r="F468" s="50">
        <f t="shared" si="281"/>
        <v>2</v>
      </c>
      <c r="G468" s="50">
        <f t="shared" si="282"/>
        <v>163</v>
      </c>
      <c r="H468" s="50">
        <f t="shared" si="283"/>
        <v>2163</v>
      </c>
      <c r="I468" s="57">
        <v>2003</v>
      </c>
      <c r="J468" s="57" t="s">
        <v>144</v>
      </c>
      <c r="K468" s="57" t="s">
        <v>573</v>
      </c>
      <c r="L468" s="57" t="str">
        <f t="shared" si="284"/>
        <v>2003_工業</v>
      </c>
      <c r="M468" s="57" t="str">
        <f t="shared" si="285"/>
        <v>2003_工業_学校設定科目</v>
      </c>
      <c r="N468" s="57">
        <f t="shared" si="279"/>
        <v>2163</v>
      </c>
      <c r="P468" s="57">
        <f t="shared" si="286"/>
        <v>467</v>
      </c>
      <c r="X468" s="59">
        <v>65</v>
      </c>
      <c r="Y468" s="56" t="str">
        <f t="shared" si="267"/>
        <v/>
      </c>
      <c r="Z468" s="57" t="str">
        <f t="shared" si="268"/>
        <v/>
      </c>
      <c r="AA468" s="57" t="str">
        <f t="shared" si="288"/>
        <v/>
      </c>
      <c r="AB468" s="57" t="str">
        <f t="shared" si="288"/>
        <v/>
      </c>
      <c r="AC468" s="57" t="str">
        <f t="shared" si="288"/>
        <v/>
      </c>
      <c r="AD468" s="57" t="str">
        <f t="shared" si="288"/>
        <v/>
      </c>
      <c r="AE468" s="57" t="str">
        <f t="shared" si="288"/>
        <v/>
      </c>
      <c r="AF468" s="57" t="str">
        <f t="shared" si="288"/>
        <v/>
      </c>
      <c r="AG468" s="57" t="str">
        <f t="shared" si="288"/>
        <v/>
      </c>
      <c r="AH468" s="57" t="str">
        <f t="shared" si="288"/>
        <v/>
      </c>
      <c r="AI468" s="57" t="str">
        <f t="shared" si="288"/>
        <v/>
      </c>
      <c r="AJ468" s="57" t="str">
        <f t="shared" si="288"/>
        <v/>
      </c>
      <c r="AK468" s="57" t="str">
        <f t="shared" si="288"/>
        <v/>
      </c>
      <c r="AL468" s="57" t="str">
        <f t="shared" si="288"/>
        <v/>
      </c>
      <c r="AM468" s="57" t="str">
        <f t="shared" si="288"/>
        <v/>
      </c>
      <c r="AN468" s="57" t="str">
        <f t="shared" si="288"/>
        <v/>
      </c>
      <c r="AO468" s="57" t="str">
        <f t="shared" si="288"/>
        <v/>
      </c>
      <c r="AP468" s="57" t="str">
        <f t="shared" si="288"/>
        <v/>
      </c>
      <c r="AQ468" s="57" t="str">
        <f t="shared" si="287"/>
        <v/>
      </c>
      <c r="AR468" s="57" t="str">
        <f t="shared" si="287"/>
        <v/>
      </c>
      <c r="AS468" s="57" t="str">
        <f t="shared" si="287"/>
        <v/>
      </c>
      <c r="AT468" s="57" t="str">
        <f t="shared" si="287"/>
        <v/>
      </c>
      <c r="AU468" s="57" t="str">
        <f t="shared" si="287"/>
        <v/>
      </c>
      <c r="AV468" s="57" t="str">
        <f t="shared" si="287"/>
        <v/>
      </c>
      <c r="AW468" s="57" t="str">
        <f t="shared" si="287"/>
        <v/>
      </c>
      <c r="AX468" s="57" t="str">
        <f t="shared" si="287"/>
        <v/>
      </c>
      <c r="AY468" s="57" t="str">
        <f t="shared" si="287"/>
        <v/>
      </c>
      <c r="AZ468" s="57" t="str">
        <f t="shared" si="287"/>
        <v/>
      </c>
    </row>
    <row r="469" spans="2:52" x14ac:dyDescent="0.15">
      <c r="B469" s="50">
        <f t="shared" si="276"/>
        <v>15</v>
      </c>
      <c r="C469" s="50">
        <f t="shared" si="277"/>
        <v>1</v>
      </c>
      <c r="D469" s="50" t="str">
        <f t="shared" si="278"/>
        <v>2003_15_1</v>
      </c>
      <c r="E469" s="50" t="str">
        <f t="shared" si="280"/>
        <v>2_1_15</v>
      </c>
      <c r="F469" s="50">
        <f t="shared" si="281"/>
        <v>2</v>
      </c>
      <c r="G469" s="50">
        <f t="shared" si="282"/>
        <v>164</v>
      </c>
      <c r="H469" s="50">
        <f t="shared" si="283"/>
        <v>2164</v>
      </c>
      <c r="I469" s="57">
        <v>2003</v>
      </c>
      <c r="J469" s="57" t="s">
        <v>200</v>
      </c>
      <c r="K469" s="57" t="s">
        <v>201</v>
      </c>
      <c r="L469" s="57" t="str">
        <f t="shared" si="284"/>
        <v>2003_商業</v>
      </c>
      <c r="M469" s="57" t="str">
        <f t="shared" si="285"/>
        <v>2003_商業_ビジネス基礎</v>
      </c>
      <c r="N469" s="57">
        <f t="shared" si="279"/>
        <v>2164</v>
      </c>
      <c r="P469" s="57">
        <f t="shared" si="286"/>
        <v>468</v>
      </c>
      <c r="X469" s="59">
        <v>66</v>
      </c>
      <c r="Y469" s="56" t="str">
        <f t="shared" ref="Y469:Y493" si="289">IF($Z469="","",COUNTIF($L:$L,W$401&amp;"_"&amp;$Z469))</f>
        <v/>
      </c>
      <c r="Z469" s="57" t="str">
        <f t="shared" ref="Z469:Z493" si="290">IFERROR(VLOOKUP($W$401&amp;"_"&amp;$X469&amp;"_1",$D:$J,7,0),"")</f>
        <v/>
      </c>
      <c r="AA469" s="57" t="str">
        <f t="shared" si="288"/>
        <v/>
      </c>
      <c r="AB469" s="57" t="str">
        <f t="shared" si="288"/>
        <v/>
      </c>
      <c r="AC469" s="57" t="str">
        <f t="shared" si="288"/>
        <v/>
      </c>
      <c r="AD469" s="57" t="str">
        <f t="shared" si="288"/>
        <v/>
      </c>
      <c r="AE469" s="57" t="str">
        <f t="shared" si="288"/>
        <v/>
      </c>
      <c r="AF469" s="57" t="str">
        <f t="shared" si="288"/>
        <v/>
      </c>
      <c r="AG469" s="57" t="str">
        <f t="shared" si="288"/>
        <v/>
      </c>
      <c r="AH469" s="57" t="str">
        <f t="shared" si="288"/>
        <v/>
      </c>
      <c r="AI469" s="57" t="str">
        <f t="shared" si="288"/>
        <v/>
      </c>
      <c r="AJ469" s="57" t="str">
        <f t="shared" si="288"/>
        <v/>
      </c>
      <c r="AK469" s="57" t="str">
        <f t="shared" si="288"/>
        <v/>
      </c>
      <c r="AL469" s="57" t="str">
        <f t="shared" si="288"/>
        <v/>
      </c>
      <c r="AM469" s="57" t="str">
        <f t="shared" si="288"/>
        <v/>
      </c>
      <c r="AN469" s="57" t="str">
        <f t="shared" si="288"/>
        <v/>
      </c>
      <c r="AO469" s="57" t="str">
        <f t="shared" si="288"/>
        <v/>
      </c>
      <c r="AP469" s="57" t="str">
        <f t="shared" si="288"/>
        <v/>
      </c>
      <c r="AQ469" s="57" t="str">
        <f t="shared" si="287"/>
        <v/>
      </c>
      <c r="AR469" s="57" t="str">
        <f t="shared" si="287"/>
        <v/>
      </c>
      <c r="AS469" s="57" t="str">
        <f t="shared" si="287"/>
        <v/>
      </c>
      <c r="AT469" s="57" t="str">
        <f t="shared" si="287"/>
        <v/>
      </c>
      <c r="AU469" s="57" t="str">
        <f t="shared" si="287"/>
        <v/>
      </c>
      <c r="AV469" s="57" t="str">
        <f t="shared" si="287"/>
        <v/>
      </c>
      <c r="AW469" s="57" t="str">
        <f t="shared" si="287"/>
        <v/>
      </c>
      <c r="AX469" s="57" t="str">
        <f t="shared" si="287"/>
        <v/>
      </c>
      <c r="AY469" s="57" t="str">
        <f t="shared" si="287"/>
        <v/>
      </c>
      <c r="AZ469" s="57" t="str">
        <f t="shared" si="287"/>
        <v/>
      </c>
    </row>
    <row r="470" spans="2:52" x14ac:dyDescent="0.15">
      <c r="B470" s="50">
        <f t="shared" si="276"/>
        <v>15</v>
      </c>
      <c r="C470" s="50">
        <f t="shared" si="277"/>
        <v>2</v>
      </c>
      <c r="D470" s="50" t="str">
        <f t="shared" si="278"/>
        <v>2003_15_2</v>
      </c>
      <c r="E470" s="50" t="str">
        <f t="shared" si="280"/>
        <v>2_2_15</v>
      </c>
      <c r="F470" s="50">
        <f t="shared" si="281"/>
        <v>2</v>
      </c>
      <c r="G470" s="50">
        <f t="shared" si="282"/>
        <v>165</v>
      </c>
      <c r="H470" s="50">
        <f t="shared" si="283"/>
        <v>2165</v>
      </c>
      <c r="I470" s="57">
        <v>2003</v>
      </c>
      <c r="J470" s="57" t="s">
        <v>200</v>
      </c>
      <c r="K470" s="57" t="s">
        <v>115</v>
      </c>
      <c r="L470" s="57" t="str">
        <f t="shared" si="284"/>
        <v>2003_商業</v>
      </c>
      <c r="M470" s="57" t="str">
        <f t="shared" si="285"/>
        <v>2003_商業_課題研究</v>
      </c>
      <c r="N470" s="57">
        <f t="shared" si="279"/>
        <v>2165</v>
      </c>
      <c r="P470" s="57">
        <f t="shared" si="286"/>
        <v>469</v>
      </c>
      <c r="X470" s="59">
        <v>67</v>
      </c>
      <c r="Y470" s="56" t="str">
        <f t="shared" si="289"/>
        <v/>
      </c>
      <c r="Z470" s="57" t="str">
        <f t="shared" si="290"/>
        <v/>
      </c>
      <c r="AA470" s="57" t="str">
        <f t="shared" si="288"/>
        <v/>
      </c>
      <c r="AB470" s="57" t="str">
        <f t="shared" si="288"/>
        <v/>
      </c>
      <c r="AC470" s="57" t="str">
        <f t="shared" si="288"/>
        <v/>
      </c>
      <c r="AD470" s="57" t="str">
        <f t="shared" si="288"/>
        <v/>
      </c>
      <c r="AE470" s="57" t="str">
        <f t="shared" si="288"/>
        <v/>
      </c>
      <c r="AF470" s="57" t="str">
        <f t="shared" si="288"/>
        <v/>
      </c>
      <c r="AG470" s="57" t="str">
        <f t="shared" si="288"/>
        <v/>
      </c>
      <c r="AH470" s="57" t="str">
        <f t="shared" si="288"/>
        <v/>
      </c>
      <c r="AI470" s="57" t="str">
        <f t="shared" si="288"/>
        <v/>
      </c>
      <c r="AJ470" s="57" t="str">
        <f t="shared" si="288"/>
        <v/>
      </c>
      <c r="AK470" s="57" t="str">
        <f t="shared" si="288"/>
        <v/>
      </c>
      <c r="AL470" s="57" t="str">
        <f t="shared" si="288"/>
        <v/>
      </c>
      <c r="AM470" s="57" t="str">
        <f t="shared" si="288"/>
        <v/>
      </c>
      <c r="AN470" s="57" t="str">
        <f t="shared" si="288"/>
        <v/>
      </c>
      <c r="AO470" s="57" t="str">
        <f t="shared" si="288"/>
        <v/>
      </c>
      <c r="AP470" s="57" t="str">
        <f t="shared" si="288"/>
        <v/>
      </c>
      <c r="AQ470" s="57" t="str">
        <f t="shared" si="287"/>
        <v/>
      </c>
      <c r="AR470" s="57" t="str">
        <f t="shared" si="287"/>
        <v/>
      </c>
      <c r="AS470" s="57" t="str">
        <f t="shared" si="287"/>
        <v/>
      </c>
      <c r="AT470" s="57" t="str">
        <f t="shared" si="287"/>
        <v/>
      </c>
      <c r="AU470" s="57" t="str">
        <f t="shared" si="287"/>
        <v/>
      </c>
      <c r="AV470" s="57" t="str">
        <f t="shared" si="287"/>
        <v/>
      </c>
      <c r="AW470" s="57" t="str">
        <f t="shared" si="287"/>
        <v/>
      </c>
      <c r="AX470" s="57" t="str">
        <f t="shared" si="287"/>
        <v/>
      </c>
      <c r="AY470" s="57" t="str">
        <f t="shared" si="287"/>
        <v/>
      </c>
      <c r="AZ470" s="57" t="str">
        <f t="shared" si="287"/>
        <v/>
      </c>
    </row>
    <row r="471" spans="2:52" x14ac:dyDescent="0.15">
      <c r="B471" s="50">
        <f t="shared" si="276"/>
        <v>15</v>
      </c>
      <c r="C471" s="50">
        <f t="shared" si="277"/>
        <v>3</v>
      </c>
      <c r="D471" s="50" t="str">
        <f t="shared" si="278"/>
        <v>2003_15_3</v>
      </c>
      <c r="E471" s="50" t="str">
        <f t="shared" si="280"/>
        <v>2_3_15</v>
      </c>
      <c r="F471" s="50">
        <f t="shared" si="281"/>
        <v>2</v>
      </c>
      <c r="G471" s="50">
        <f t="shared" si="282"/>
        <v>166</v>
      </c>
      <c r="H471" s="50">
        <f t="shared" si="283"/>
        <v>2166</v>
      </c>
      <c r="I471" s="57">
        <v>2003</v>
      </c>
      <c r="J471" s="57" t="s">
        <v>200</v>
      </c>
      <c r="K471" s="57" t="s">
        <v>202</v>
      </c>
      <c r="L471" s="57" t="str">
        <f t="shared" si="284"/>
        <v>2003_商業</v>
      </c>
      <c r="M471" s="57" t="str">
        <f t="shared" si="285"/>
        <v>2003_商業_総合実践</v>
      </c>
      <c r="N471" s="57">
        <f t="shared" si="279"/>
        <v>2166</v>
      </c>
      <c r="P471" s="57">
        <f t="shared" si="286"/>
        <v>470</v>
      </c>
      <c r="X471" s="59">
        <v>68</v>
      </c>
      <c r="Y471" s="56" t="str">
        <f t="shared" si="289"/>
        <v/>
      </c>
      <c r="Z471" s="57" t="str">
        <f t="shared" si="290"/>
        <v/>
      </c>
      <c r="AA471" s="57" t="str">
        <f t="shared" si="288"/>
        <v/>
      </c>
      <c r="AB471" s="57" t="str">
        <f t="shared" si="288"/>
        <v/>
      </c>
      <c r="AC471" s="57" t="str">
        <f t="shared" si="288"/>
        <v/>
      </c>
      <c r="AD471" s="57" t="str">
        <f t="shared" si="288"/>
        <v/>
      </c>
      <c r="AE471" s="57" t="str">
        <f t="shared" si="288"/>
        <v/>
      </c>
      <c r="AF471" s="57" t="str">
        <f t="shared" si="288"/>
        <v/>
      </c>
      <c r="AG471" s="57" t="str">
        <f t="shared" si="288"/>
        <v/>
      </c>
      <c r="AH471" s="57" t="str">
        <f t="shared" si="288"/>
        <v/>
      </c>
      <c r="AI471" s="57" t="str">
        <f t="shared" si="288"/>
        <v/>
      </c>
      <c r="AJ471" s="57" t="str">
        <f t="shared" si="288"/>
        <v/>
      </c>
      <c r="AK471" s="57" t="str">
        <f t="shared" si="288"/>
        <v/>
      </c>
      <c r="AL471" s="57" t="str">
        <f t="shared" si="288"/>
        <v/>
      </c>
      <c r="AM471" s="57" t="str">
        <f t="shared" si="288"/>
        <v/>
      </c>
      <c r="AN471" s="57" t="str">
        <f t="shared" si="288"/>
        <v/>
      </c>
      <c r="AO471" s="57" t="str">
        <f t="shared" si="288"/>
        <v/>
      </c>
      <c r="AP471" s="57" t="str">
        <f t="shared" si="288"/>
        <v/>
      </c>
      <c r="AQ471" s="57" t="str">
        <f t="shared" si="287"/>
        <v/>
      </c>
      <c r="AR471" s="57" t="str">
        <f t="shared" si="287"/>
        <v/>
      </c>
      <c r="AS471" s="57" t="str">
        <f t="shared" si="287"/>
        <v/>
      </c>
      <c r="AT471" s="57" t="str">
        <f t="shared" si="287"/>
        <v/>
      </c>
      <c r="AU471" s="57" t="str">
        <f t="shared" si="287"/>
        <v/>
      </c>
      <c r="AV471" s="57" t="str">
        <f t="shared" si="287"/>
        <v/>
      </c>
      <c r="AW471" s="57" t="str">
        <f t="shared" si="287"/>
        <v/>
      </c>
      <c r="AX471" s="57" t="str">
        <f t="shared" si="287"/>
        <v/>
      </c>
      <c r="AY471" s="57" t="str">
        <f t="shared" si="287"/>
        <v/>
      </c>
      <c r="AZ471" s="57" t="str">
        <f t="shared" si="287"/>
        <v/>
      </c>
    </row>
    <row r="472" spans="2:52" x14ac:dyDescent="0.15">
      <c r="B472" s="50">
        <f t="shared" si="276"/>
        <v>15</v>
      </c>
      <c r="C472" s="50">
        <f t="shared" si="277"/>
        <v>4</v>
      </c>
      <c r="D472" s="50" t="str">
        <f t="shared" si="278"/>
        <v>2003_15_4</v>
      </c>
      <c r="E472" s="50" t="str">
        <f t="shared" si="280"/>
        <v>2_4_15</v>
      </c>
      <c r="F472" s="50">
        <f t="shared" si="281"/>
        <v>2</v>
      </c>
      <c r="G472" s="50">
        <f t="shared" si="282"/>
        <v>167</v>
      </c>
      <c r="H472" s="50">
        <f t="shared" si="283"/>
        <v>2167</v>
      </c>
      <c r="I472" s="57">
        <v>2003</v>
      </c>
      <c r="J472" s="57" t="s">
        <v>200</v>
      </c>
      <c r="K472" s="57" t="s">
        <v>594</v>
      </c>
      <c r="L472" s="57" t="str">
        <f t="shared" si="284"/>
        <v>2003_商業</v>
      </c>
      <c r="M472" s="57" t="str">
        <f t="shared" si="285"/>
        <v>2003_商業_商品と流通</v>
      </c>
      <c r="N472" s="57">
        <f t="shared" si="279"/>
        <v>2167</v>
      </c>
      <c r="P472" s="57">
        <f t="shared" si="286"/>
        <v>471</v>
      </c>
      <c r="X472" s="59">
        <v>69</v>
      </c>
      <c r="Y472" s="56" t="str">
        <f t="shared" si="289"/>
        <v/>
      </c>
      <c r="Z472" s="57" t="str">
        <f t="shared" si="290"/>
        <v/>
      </c>
      <c r="AA472" s="57" t="str">
        <f t="shared" si="288"/>
        <v/>
      </c>
      <c r="AB472" s="57" t="str">
        <f t="shared" si="288"/>
        <v/>
      </c>
      <c r="AC472" s="57" t="str">
        <f t="shared" si="288"/>
        <v/>
      </c>
      <c r="AD472" s="57" t="str">
        <f t="shared" si="288"/>
        <v/>
      </c>
      <c r="AE472" s="57" t="str">
        <f t="shared" si="288"/>
        <v/>
      </c>
      <c r="AF472" s="57" t="str">
        <f t="shared" si="288"/>
        <v/>
      </c>
      <c r="AG472" s="57" t="str">
        <f t="shared" si="288"/>
        <v/>
      </c>
      <c r="AH472" s="57" t="str">
        <f t="shared" si="288"/>
        <v/>
      </c>
      <c r="AI472" s="57" t="str">
        <f t="shared" si="288"/>
        <v/>
      </c>
      <c r="AJ472" s="57" t="str">
        <f t="shared" si="288"/>
        <v/>
      </c>
      <c r="AK472" s="57" t="str">
        <f t="shared" si="288"/>
        <v/>
      </c>
      <c r="AL472" s="57" t="str">
        <f t="shared" si="288"/>
        <v/>
      </c>
      <c r="AM472" s="57" t="str">
        <f t="shared" si="288"/>
        <v/>
      </c>
      <c r="AN472" s="57" t="str">
        <f t="shared" si="288"/>
        <v/>
      </c>
      <c r="AO472" s="57" t="str">
        <f t="shared" si="288"/>
        <v/>
      </c>
      <c r="AP472" s="57" t="str">
        <f t="shared" si="288"/>
        <v/>
      </c>
      <c r="AQ472" s="57" t="str">
        <f t="shared" si="287"/>
        <v/>
      </c>
      <c r="AR472" s="57" t="str">
        <f t="shared" si="287"/>
        <v/>
      </c>
      <c r="AS472" s="57" t="str">
        <f t="shared" si="287"/>
        <v/>
      </c>
      <c r="AT472" s="57" t="str">
        <f t="shared" si="287"/>
        <v/>
      </c>
      <c r="AU472" s="57" t="str">
        <f t="shared" si="287"/>
        <v/>
      </c>
      <c r="AV472" s="57" t="str">
        <f t="shared" si="287"/>
        <v/>
      </c>
      <c r="AW472" s="57" t="str">
        <f t="shared" si="287"/>
        <v/>
      </c>
      <c r="AX472" s="57" t="str">
        <f t="shared" si="287"/>
        <v/>
      </c>
      <c r="AY472" s="57" t="str">
        <f t="shared" si="287"/>
        <v/>
      </c>
      <c r="AZ472" s="57" t="str">
        <f t="shared" si="287"/>
        <v/>
      </c>
    </row>
    <row r="473" spans="2:52" x14ac:dyDescent="0.15">
      <c r="B473" s="50">
        <f t="shared" si="276"/>
        <v>15</v>
      </c>
      <c r="C473" s="50">
        <f t="shared" si="277"/>
        <v>5</v>
      </c>
      <c r="D473" s="50" t="str">
        <f t="shared" si="278"/>
        <v>2003_15_5</v>
      </c>
      <c r="E473" s="50" t="str">
        <f t="shared" si="280"/>
        <v>2_5_15</v>
      </c>
      <c r="F473" s="50">
        <f t="shared" si="281"/>
        <v>2</v>
      </c>
      <c r="G473" s="50">
        <f t="shared" si="282"/>
        <v>168</v>
      </c>
      <c r="H473" s="50">
        <f t="shared" si="283"/>
        <v>2168</v>
      </c>
      <c r="I473" s="57">
        <v>2003</v>
      </c>
      <c r="J473" s="57" t="s">
        <v>200</v>
      </c>
      <c r="K473" s="57" t="s">
        <v>595</v>
      </c>
      <c r="L473" s="57" t="str">
        <f t="shared" si="284"/>
        <v>2003_商業</v>
      </c>
      <c r="M473" s="57" t="str">
        <f t="shared" si="285"/>
        <v>2003_商業_商業技術</v>
      </c>
      <c r="N473" s="57">
        <f t="shared" si="279"/>
        <v>2168</v>
      </c>
      <c r="P473" s="57">
        <f t="shared" si="286"/>
        <v>472</v>
      </c>
      <c r="X473" s="59">
        <v>70</v>
      </c>
      <c r="Y473" s="56" t="str">
        <f t="shared" si="289"/>
        <v/>
      </c>
      <c r="Z473" s="57" t="str">
        <f t="shared" si="290"/>
        <v/>
      </c>
      <c r="AA473" s="57" t="str">
        <f t="shared" si="288"/>
        <v/>
      </c>
      <c r="AB473" s="57" t="str">
        <f t="shared" si="288"/>
        <v/>
      </c>
      <c r="AC473" s="57" t="str">
        <f t="shared" si="288"/>
        <v/>
      </c>
      <c r="AD473" s="57" t="str">
        <f t="shared" si="288"/>
        <v/>
      </c>
      <c r="AE473" s="57" t="str">
        <f t="shared" si="288"/>
        <v/>
      </c>
      <c r="AF473" s="57" t="str">
        <f t="shared" si="288"/>
        <v/>
      </c>
      <c r="AG473" s="57" t="str">
        <f t="shared" si="288"/>
        <v/>
      </c>
      <c r="AH473" s="57" t="str">
        <f t="shared" si="288"/>
        <v/>
      </c>
      <c r="AI473" s="57" t="str">
        <f t="shared" si="288"/>
        <v/>
      </c>
      <c r="AJ473" s="57" t="str">
        <f t="shared" si="288"/>
        <v/>
      </c>
      <c r="AK473" s="57" t="str">
        <f t="shared" si="288"/>
        <v/>
      </c>
      <c r="AL473" s="57" t="str">
        <f t="shared" si="288"/>
        <v/>
      </c>
      <c r="AM473" s="57" t="str">
        <f t="shared" si="288"/>
        <v/>
      </c>
      <c r="AN473" s="57" t="str">
        <f t="shared" si="288"/>
        <v/>
      </c>
      <c r="AO473" s="57" t="str">
        <f t="shared" si="288"/>
        <v/>
      </c>
      <c r="AP473" s="57" t="str">
        <f t="shared" si="288"/>
        <v/>
      </c>
      <c r="AQ473" s="57" t="str">
        <f t="shared" si="287"/>
        <v/>
      </c>
      <c r="AR473" s="57" t="str">
        <f t="shared" si="287"/>
        <v/>
      </c>
      <c r="AS473" s="57" t="str">
        <f t="shared" si="287"/>
        <v/>
      </c>
      <c r="AT473" s="57" t="str">
        <f t="shared" si="287"/>
        <v/>
      </c>
      <c r="AU473" s="57" t="str">
        <f t="shared" si="287"/>
        <v/>
      </c>
      <c r="AV473" s="57" t="str">
        <f t="shared" si="287"/>
        <v/>
      </c>
      <c r="AW473" s="57" t="str">
        <f t="shared" si="287"/>
        <v/>
      </c>
      <c r="AX473" s="57" t="str">
        <f t="shared" si="287"/>
        <v/>
      </c>
      <c r="AY473" s="57" t="str">
        <f t="shared" si="287"/>
        <v/>
      </c>
      <c r="AZ473" s="57" t="str">
        <f t="shared" si="287"/>
        <v/>
      </c>
    </row>
    <row r="474" spans="2:52" x14ac:dyDescent="0.15">
      <c r="B474" s="50">
        <f t="shared" si="276"/>
        <v>15</v>
      </c>
      <c r="C474" s="50">
        <f t="shared" si="277"/>
        <v>6</v>
      </c>
      <c r="D474" s="50" t="str">
        <f t="shared" si="278"/>
        <v>2003_15_6</v>
      </c>
      <c r="E474" s="50" t="str">
        <f t="shared" si="280"/>
        <v>2_6_15</v>
      </c>
      <c r="F474" s="50">
        <f t="shared" si="281"/>
        <v>2</v>
      </c>
      <c r="G474" s="50">
        <f t="shared" si="282"/>
        <v>169</v>
      </c>
      <c r="H474" s="50">
        <f t="shared" si="283"/>
        <v>2169</v>
      </c>
      <c r="I474" s="57">
        <v>2003</v>
      </c>
      <c r="J474" s="57" t="s">
        <v>200</v>
      </c>
      <c r="K474" s="57" t="s">
        <v>204</v>
      </c>
      <c r="L474" s="57" t="str">
        <f t="shared" si="284"/>
        <v>2003_商業</v>
      </c>
      <c r="M474" s="57" t="str">
        <f t="shared" si="285"/>
        <v>2003_商業_マーケティング</v>
      </c>
      <c r="N474" s="57">
        <f t="shared" si="279"/>
        <v>2169</v>
      </c>
      <c r="P474" s="57">
        <f t="shared" si="286"/>
        <v>473</v>
      </c>
      <c r="X474" s="59">
        <v>71</v>
      </c>
      <c r="Y474" s="56" t="str">
        <f t="shared" si="289"/>
        <v/>
      </c>
      <c r="Z474" s="57" t="str">
        <f t="shared" si="290"/>
        <v/>
      </c>
      <c r="AA474" s="57" t="str">
        <f t="shared" si="288"/>
        <v/>
      </c>
      <c r="AB474" s="57" t="str">
        <f t="shared" si="288"/>
        <v/>
      </c>
      <c r="AC474" s="57" t="str">
        <f t="shared" si="288"/>
        <v/>
      </c>
      <c r="AD474" s="57" t="str">
        <f t="shared" si="288"/>
        <v/>
      </c>
      <c r="AE474" s="57" t="str">
        <f t="shared" si="288"/>
        <v/>
      </c>
      <c r="AF474" s="57" t="str">
        <f t="shared" si="288"/>
        <v/>
      </c>
      <c r="AG474" s="57" t="str">
        <f t="shared" si="288"/>
        <v/>
      </c>
      <c r="AH474" s="57" t="str">
        <f t="shared" si="288"/>
        <v/>
      </c>
      <c r="AI474" s="57" t="str">
        <f t="shared" si="288"/>
        <v/>
      </c>
      <c r="AJ474" s="57" t="str">
        <f t="shared" si="288"/>
        <v/>
      </c>
      <c r="AK474" s="57" t="str">
        <f t="shared" si="288"/>
        <v/>
      </c>
      <c r="AL474" s="57" t="str">
        <f t="shared" si="288"/>
        <v/>
      </c>
      <c r="AM474" s="57" t="str">
        <f t="shared" si="288"/>
        <v/>
      </c>
      <c r="AN474" s="57" t="str">
        <f t="shared" si="288"/>
        <v/>
      </c>
      <c r="AO474" s="57" t="str">
        <f t="shared" si="288"/>
        <v/>
      </c>
      <c r="AP474" s="57" t="str">
        <f t="shared" si="288"/>
        <v/>
      </c>
      <c r="AQ474" s="57" t="str">
        <f t="shared" si="287"/>
        <v/>
      </c>
      <c r="AR474" s="57" t="str">
        <f t="shared" si="287"/>
        <v/>
      </c>
      <c r="AS474" s="57" t="str">
        <f t="shared" si="287"/>
        <v/>
      </c>
      <c r="AT474" s="57" t="str">
        <f t="shared" si="287"/>
        <v/>
      </c>
      <c r="AU474" s="57" t="str">
        <f t="shared" si="287"/>
        <v/>
      </c>
      <c r="AV474" s="57" t="str">
        <f t="shared" si="287"/>
        <v/>
      </c>
      <c r="AW474" s="57" t="str">
        <f t="shared" si="287"/>
        <v/>
      </c>
      <c r="AX474" s="57" t="str">
        <f t="shared" si="287"/>
        <v/>
      </c>
      <c r="AY474" s="57" t="str">
        <f t="shared" si="287"/>
        <v/>
      </c>
      <c r="AZ474" s="57" t="str">
        <f t="shared" si="287"/>
        <v/>
      </c>
    </row>
    <row r="475" spans="2:52" x14ac:dyDescent="0.15">
      <c r="B475" s="50">
        <f t="shared" si="276"/>
        <v>15</v>
      </c>
      <c r="C475" s="50">
        <f t="shared" si="277"/>
        <v>7</v>
      </c>
      <c r="D475" s="50" t="str">
        <f t="shared" si="278"/>
        <v>2003_15_7</v>
      </c>
      <c r="E475" s="50" t="str">
        <f t="shared" si="280"/>
        <v>2_7_15</v>
      </c>
      <c r="F475" s="50">
        <f t="shared" si="281"/>
        <v>2</v>
      </c>
      <c r="G475" s="50">
        <f t="shared" si="282"/>
        <v>170</v>
      </c>
      <c r="H475" s="50">
        <f t="shared" si="283"/>
        <v>2170</v>
      </c>
      <c r="I475" s="57">
        <v>2003</v>
      </c>
      <c r="J475" s="57" t="s">
        <v>200</v>
      </c>
      <c r="K475" s="57" t="s">
        <v>527</v>
      </c>
      <c r="L475" s="57" t="str">
        <f t="shared" si="284"/>
        <v>2003_商業</v>
      </c>
      <c r="M475" s="57" t="str">
        <f t="shared" si="285"/>
        <v>2003_商業_英語実務</v>
      </c>
      <c r="N475" s="57">
        <f t="shared" si="279"/>
        <v>2170</v>
      </c>
      <c r="P475" s="57">
        <f t="shared" si="286"/>
        <v>474</v>
      </c>
      <c r="X475" s="59">
        <v>72</v>
      </c>
      <c r="Y475" s="56" t="str">
        <f t="shared" si="289"/>
        <v/>
      </c>
      <c r="Z475" s="57" t="str">
        <f t="shared" si="290"/>
        <v/>
      </c>
      <c r="AA475" s="57" t="str">
        <f t="shared" si="288"/>
        <v/>
      </c>
      <c r="AB475" s="57" t="str">
        <f t="shared" si="288"/>
        <v/>
      </c>
      <c r="AC475" s="57" t="str">
        <f t="shared" si="288"/>
        <v/>
      </c>
      <c r="AD475" s="57" t="str">
        <f t="shared" si="288"/>
        <v/>
      </c>
      <c r="AE475" s="57" t="str">
        <f t="shared" si="288"/>
        <v/>
      </c>
      <c r="AF475" s="57" t="str">
        <f t="shared" si="288"/>
        <v/>
      </c>
      <c r="AG475" s="57" t="str">
        <f t="shared" si="288"/>
        <v/>
      </c>
      <c r="AH475" s="57" t="str">
        <f t="shared" si="288"/>
        <v/>
      </c>
      <c r="AI475" s="57" t="str">
        <f t="shared" si="288"/>
        <v/>
      </c>
      <c r="AJ475" s="57" t="str">
        <f t="shared" si="288"/>
        <v/>
      </c>
      <c r="AK475" s="57" t="str">
        <f t="shared" si="288"/>
        <v/>
      </c>
      <c r="AL475" s="57" t="str">
        <f t="shared" si="288"/>
        <v/>
      </c>
      <c r="AM475" s="57" t="str">
        <f t="shared" si="288"/>
        <v/>
      </c>
      <c r="AN475" s="57" t="str">
        <f t="shared" si="288"/>
        <v/>
      </c>
      <c r="AO475" s="57" t="str">
        <f t="shared" si="288"/>
        <v/>
      </c>
      <c r="AP475" s="57" t="str">
        <f t="shared" si="288"/>
        <v/>
      </c>
      <c r="AQ475" s="57" t="str">
        <f t="shared" si="287"/>
        <v/>
      </c>
      <c r="AR475" s="57" t="str">
        <f t="shared" si="287"/>
        <v/>
      </c>
      <c r="AS475" s="57" t="str">
        <f t="shared" si="287"/>
        <v/>
      </c>
      <c r="AT475" s="57" t="str">
        <f t="shared" si="287"/>
        <v/>
      </c>
      <c r="AU475" s="57" t="str">
        <f t="shared" si="287"/>
        <v/>
      </c>
      <c r="AV475" s="57" t="str">
        <f t="shared" si="287"/>
        <v/>
      </c>
      <c r="AW475" s="57" t="str">
        <f t="shared" si="287"/>
        <v/>
      </c>
      <c r="AX475" s="57" t="str">
        <f t="shared" si="287"/>
        <v/>
      </c>
      <c r="AY475" s="57" t="str">
        <f t="shared" si="287"/>
        <v/>
      </c>
      <c r="AZ475" s="57" t="str">
        <f t="shared" si="287"/>
        <v/>
      </c>
    </row>
    <row r="476" spans="2:52" x14ac:dyDescent="0.15">
      <c r="B476" s="50">
        <f t="shared" si="276"/>
        <v>15</v>
      </c>
      <c r="C476" s="50">
        <f t="shared" si="277"/>
        <v>8</v>
      </c>
      <c r="D476" s="50" t="str">
        <f t="shared" si="278"/>
        <v>2003_15_8</v>
      </c>
      <c r="E476" s="50" t="str">
        <f t="shared" si="280"/>
        <v>2_8_15</v>
      </c>
      <c r="F476" s="50">
        <f t="shared" si="281"/>
        <v>2</v>
      </c>
      <c r="G476" s="50">
        <f t="shared" si="282"/>
        <v>171</v>
      </c>
      <c r="H476" s="50">
        <f t="shared" si="283"/>
        <v>2171</v>
      </c>
      <c r="I476" s="57">
        <v>2003</v>
      </c>
      <c r="J476" s="57" t="s">
        <v>200</v>
      </c>
      <c r="K476" s="57" t="s">
        <v>376</v>
      </c>
      <c r="L476" s="57" t="str">
        <f t="shared" si="284"/>
        <v>2003_商業</v>
      </c>
      <c r="M476" s="57" t="str">
        <f t="shared" si="285"/>
        <v>2003_商業_経済活動と法</v>
      </c>
      <c r="N476" s="57">
        <f t="shared" si="279"/>
        <v>2171</v>
      </c>
      <c r="P476" s="57">
        <f t="shared" si="286"/>
        <v>475</v>
      </c>
      <c r="X476" s="59">
        <v>73</v>
      </c>
      <c r="Y476" s="56" t="str">
        <f t="shared" si="289"/>
        <v/>
      </c>
      <c r="Z476" s="57" t="str">
        <f t="shared" si="290"/>
        <v/>
      </c>
      <c r="AA476" s="57" t="str">
        <f t="shared" si="288"/>
        <v/>
      </c>
      <c r="AB476" s="57" t="str">
        <f t="shared" si="288"/>
        <v/>
      </c>
      <c r="AC476" s="57" t="str">
        <f t="shared" si="288"/>
        <v/>
      </c>
      <c r="AD476" s="57" t="str">
        <f t="shared" si="288"/>
        <v/>
      </c>
      <c r="AE476" s="57" t="str">
        <f t="shared" si="288"/>
        <v/>
      </c>
      <c r="AF476" s="57" t="str">
        <f t="shared" si="288"/>
        <v/>
      </c>
      <c r="AG476" s="57" t="str">
        <f t="shared" si="288"/>
        <v/>
      </c>
      <c r="AH476" s="57" t="str">
        <f t="shared" si="288"/>
        <v/>
      </c>
      <c r="AI476" s="57" t="str">
        <f t="shared" si="288"/>
        <v/>
      </c>
      <c r="AJ476" s="57" t="str">
        <f t="shared" si="288"/>
        <v/>
      </c>
      <c r="AK476" s="57" t="str">
        <f t="shared" si="288"/>
        <v/>
      </c>
      <c r="AL476" s="57" t="str">
        <f t="shared" si="288"/>
        <v/>
      </c>
      <c r="AM476" s="57" t="str">
        <f t="shared" si="288"/>
        <v/>
      </c>
      <c r="AN476" s="57" t="str">
        <f t="shared" si="288"/>
        <v/>
      </c>
      <c r="AO476" s="57" t="str">
        <f t="shared" si="288"/>
        <v/>
      </c>
      <c r="AP476" s="57" t="str">
        <f t="shared" si="288"/>
        <v/>
      </c>
      <c r="AQ476" s="57" t="str">
        <f t="shared" si="287"/>
        <v/>
      </c>
      <c r="AR476" s="57" t="str">
        <f t="shared" si="287"/>
        <v/>
      </c>
      <c r="AS476" s="57" t="str">
        <f t="shared" si="287"/>
        <v/>
      </c>
      <c r="AT476" s="57" t="str">
        <f t="shared" si="287"/>
        <v/>
      </c>
      <c r="AU476" s="57" t="str">
        <f t="shared" si="287"/>
        <v/>
      </c>
      <c r="AV476" s="57" t="str">
        <f t="shared" si="287"/>
        <v/>
      </c>
      <c r="AW476" s="57" t="str">
        <f t="shared" si="287"/>
        <v/>
      </c>
      <c r="AX476" s="57" t="str">
        <f t="shared" si="287"/>
        <v/>
      </c>
      <c r="AY476" s="57" t="str">
        <f t="shared" si="287"/>
        <v/>
      </c>
      <c r="AZ476" s="57" t="str">
        <f t="shared" si="287"/>
        <v/>
      </c>
    </row>
    <row r="477" spans="2:52" x14ac:dyDescent="0.15">
      <c r="B477" s="50">
        <f t="shared" si="276"/>
        <v>15</v>
      </c>
      <c r="C477" s="50">
        <f t="shared" si="277"/>
        <v>9</v>
      </c>
      <c r="D477" s="50" t="str">
        <f t="shared" si="278"/>
        <v>2003_15_9</v>
      </c>
      <c r="E477" s="50" t="str">
        <f t="shared" si="280"/>
        <v>2_9_15</v>
      </c>
      <c r="F477" s="50">
        <f t="shared" si="281"/>
        <v>2</v>
      </c>
      <c r="G477" s="50">
        <f t="shared" si="282"/>
        <v>172</v>
      </c>
      <c r="H477" s="50">
        <f t="shared" si="283"/>
        <v>2172</v>
      </c>
      <c r="I477" s="57">
        <v>2003</v>
      </c>
      <c r="J477" s="57" t="s">
        <v>200</v>
      </c>
      <c r="K477" s="57" t="s">
        <v>596</v>
      </c>
      <c r="L477" s="57" t="str">
        <f t="shared" si="284"/>
        <v>2003_商業</v>
      </c>
      <c r="M477" s="57" t="str">
        <f t="shared" si="285"/>
        <v>2003_商業_国際ビジネス</v>
      </c>
      <c r="N477" s="57">
        <f t="shared" si="279"/>
        <v>2172</v>
      </c>
      <c r="P477" s="57">
        <f t="shared" si="286"/>
        <v>476</v>
      </c>
      <c r="X477" s="59">
        <v>74</v>
      </c>
      <c r="Y477" s="56" t="str">
        <f t="shared" si="289"/>
        <v/>
      </c>
      <c r="Z477" s="57" t="str">
        <f t="shared" si="290"/>
        <v/>
      </c>
      <c r="AA477" s="57" t="str">
        <f t="shared" si="288"/>
        <v/>
      </c>
      <c r="AB477" s="57" t="str">
        <f t="shared" si="288"/>
        <v/>
      </c>
      <c r="AC477" s="57" t="str">
        <f t="shared" si="288"/>
        <v/>
      </c>
      <c r="AD477" s="57" t="str">
        <f t="shared" si="288"/>
        <v/>
      </c>
      <c r="AE477" s="57" t="str">
        <f t="shared" si="288"/>
        <v/>
      </c>
      <c r="AF477" s="57" t="str">
        <f t="shared" si="288"/>
        <v/>
      </c>
      <c r="AG477" s="57" t="str">
        <f t="shared" si="288"/>
        <v/>
      </c>
      <c r="AH477" s="57" t="str">
        <f t="shared" si="288"/>
        <v/>
      </c>
      <c r="AI477" s="57" t="str">
        <f t="shared" si="288"/>
        <v/>
      </c>
      <c r="AJ477" s="57" t="str">
        <f t="shared" si="288"/>
        <v/>
      </c>
      <c r="AK477" s="57" t="str">
        <f t="shared" si="288"/>
        <v/>
      </c>
      <c r="AL477" s="57" t="str">
        <f t="shared" si="288"/>
        <v/>
      </c>
      <c r="AM477" s="57" t="str">
        <f t="shared" si="288"/>
        <v/>
      </c>
      <c r="AN477" s="57" t="str">
        <f t="shared" si="288"/>
        <v/>
      </c>
      <c r="AO477" s="57" t="str">
        <f t="shared" si="288"/>
        <v/>
      </c>
      <c r="AP477" s="57" t="str">
        <f t="shared" si="288"/>
        <v/>
      </c>
      <c r="AQ477" s="57" t="str">
        <f t="shared" si="287"/>
        <v/>
      </c>
      <c r="AR477" s="57" t="str">
        <f t="shared" si="287"/>
        <v/>
      </c>
      <c r="AS477" s="57" t="str">
        <f t="shared" si="287"/>
        <v/>
      </c>
      <c r="AT477" s="57" t="str">
        <f t="shared" si="287"/>
        <v/>
      </c>
      <c r="AU477" s="57" t="str">
        <f t="shared" si="287"/>
        <v/>
      </c>
      <c r="AV477" s="57" t="str">
        <f t="shared" si="287"/>
        <v/>
      </c>
      <c r="AW477" s="57" t="str">
        <f t="shared" si="287"/>
        <v/>
      </c>
      <c r="AX477" s="57" t="str">
        <f t="shared" si="287"/>
        <v/>
      </c>
      <c r="AY477" s="57" t="str">
        <f t="shared" si="287"/>
        <v/>
      </c>
      <c r="AZ477" s="57" t="str">
        <f t="shared" si="287"/>
        <v/>
      </c>
    </row>
    <row r="478" spans="2:52" x14ac:dyDescent="0.15">
      <c r="B478" s="50">
        <f t="shared" si="276"/>
        <v>15</v>
      </c>
      <c r="C478" s="50">
        <f t="shared" si="277"/>
        <v>10</v>
      </c>
      <c r="D478" s="50" t="str">
        <f t="shared" si="278"/>
        <v>2003_15_10</v>
      </c>
      <c r="E478" s="50" t="str">
        <f t="shared" si="280"/>
        <v>2_10_15</v>
      </c>
      <c r="F478" s="50">
        <f t="shared" si="281"/>
        <v>2</v>
      </c>
      <c r="G478" s="50">
        <f t="shared" si="282"/>
        <v>173</v>
      </c>
      <c r="H478" s="50">
        <f t="shared" si="283"/>
        <v>2173</v>
      </c>
      <c r="I478" s="57">
        <v>2003</v>
      </c>
      <c r="J478" s="57" t="s">
        <v>200</v>
      </c>
      <c r="K478" s="57" t="s">
        <v>209</v>
      </c>
      <c r="L478" s="57" t="str">
        <f t="shared" si="284"/>
        <v>2003_商業</v>
      </c>
      <c r="M478" s="57" t="str">
        <f t="shared" si="285"/>
        <v>2003_商業_簿記</v>
      </c>
      <c r="N478" s="57">
        <f t="shared" si="279"/>
        <v>2173</v>
      </c>
      <c r="P478" s="57">
        <f t="shared" si="286"/>
        <v>477</v>
      </c>
      <c r="X478" s="59">
        <v>75</v>
      </c>
      <c r="Y478" s="56" t="str">
        <f t="shared" si="289"/>
        <v/>
      </c>
      <c r="Z478" s="57" t="str">
        <f t="shared" si="290"/>
        <v/>
      </c>
      <c r="AA478" s="57" t="str">
        <f t="shared" si="288"/>
        <v/>
      </c>
      <c r="AB478" s="57" t="str">
        <f t="shared" si="288"/>
        <v/>
      </c>
      <c r="AC478" s="57" t="str">
        <f t="shared" si="288"/>
        <v/>
      </c>
      <c r="AD478" s="57" t="str">
        <f t="shared" si="288"/>
        <v/>
      </c>
      <c r="AE478" s="57" t="str">
        <f t="shared" si="288"/>
        <v/>
      </c>
      <c r="AF478" s="57" t="str">
        <f t="shared" si="288"/>
        <v/>
      </c>
      <c r="AG478" s="57" t="str">
        <f t="shared" si="288"/>
        <v/>
      </c>
      <c r="AH478" s="57" t="str">
        <f t="shared" si="288"/>
        <v/>
      </c>
      <c r="AI478" s="57" t="str">
        <f t="shared" si="288"/>
        <v/>
      </c>
      <c r="AJ478" s="57" t="str">
        <f t="shared" si="288"/>
        <v/>
      </c>
      <c r="AK478" s="57" t="str">
        <f t="shared" si="288"/>
        <v/>
      </c>
      <c r="AL478" s="57" t="str">
        <f t="shared" si="288"/>
        <v/>
      </c>
      <c r="AM478" s="57" t="str">
        <f t="shared" si="288"/>
        <v/>
      </c>
      <c r="AN478" s="57" t="str">
        <f t="shared" si="288"/>
        <v/>
      </c>
      <c r="AO478" s="57" t="str">
        <f t="shared" si="288"/>
        <v/>
      </c>
      <c r="AP478" s="57" t="str">
        <f t="shared" ref="AP478:AZ493" si="291">IFERROR(VLOOKUP($W$401&amp;"_"&amp;AP$401&amp;"_"&amp;$X478,$D:$K,8,0),"")</f>
        <v/>
      </c>
      <c r="AQ478" s="57" t="str">
        <f t="shared" si="291"/>
        <v/>
      </c>
      <c r="AR478" s="57" t="str">
        <f t="shared" si="291"/>
        <v/>
      </c>
      <c r="AS478" s="57" t="str">
        <f t="shared" si="291"/>
        <v/>
      </c>
      <c r="AT478" s="57" t="str">
        <f t="shared" si="291"/>
        <v/>
      </c>
      <c r="AU478" s="57" t="str">
        <f t="shared" si="291"/>
        <v/>
      </c>
      <c r="AV478" s="57" t="str">
        <f t="shared" si="291"/>
        <v/>
      </c>
      <c r="AW478" s="57" t="str">
        <f t="shared" si="291"/>
        <v/>
      </c>
      <c r="AX478" s="57" t="str">
        <f t="shared" si="291"/>
        <v/>
      </c>
      <c r="AY478" s="57" t="str">
        <f t="shared" si="291"/>
        <v/>
      </c>
      <c r="AZ478" s="57" t="str">
        <f t="shared" si="291"/>
        <v/>
      </c>
    </row>
    <row r="479" spans="2:52" x14ac:dyDescent="0.15">
      <c r="B479" s="50">
        <f t="shared" si="276"/>
        <v>15</v>
      </c>
      <c r="C479" s="50">
        <f t="shared" si="277"/>
        <v>11</v>
      </c>
      <c r="D479" s="50" t="str">
        <f t="shared" si="278"/>
        <v>2003_15_11</v>
      </c>
      <c r="E479" s="50" t="str">
        <f t="shared" si="280"/>
        <v>2_11_15</v>
      </c>
      <c r="F479" s="50">
        <f t="shared" si="281"/>
        <v>2</v>
      </c>
      <c r="G479" s="50">
        <f t="shared" si="282"/>
        <v>174</v>
      </c>
      <c r="H479" s="50">
        <f t="shared" si="283"/>
        <v>2174</v>
      </c>
      <c r="I479" s="57">
        <v>2003</v>
      </c>
      <c r="J479" s="57" t="s">
        <v>200</v>
      </c>
      <c r="K479" s="57" t="s">
        <v>530</v>
      </c>
      <c r="L479" s="57" t="str">
        <f t="shared" si="284"/>
        <v>2003_商業</v>
      </c>
      <c r="M479" s="57" t="str">
        <f t="shared" si="285"/>
        <v>2003_商業_会計</v>
      </c>
      <c r="N479" s="57">
        <f t="shared" si="279"/>
        <v>2174</v>
      </c>
      <c r="P479" s="57">
        <f t="shared" si="286"/>
        <v>478</v>
      </c>
      <c r="X479" s="59">
        <v>76</v>
      </c>
      <c r="Y479" s="56" t="str">
        <f t="shared" si="289"/>
        <v/>
      </c>
      <c r="Z479" s="57" t="str">
        <f t="shared" si="290"/>
        <v/>
      </c>
      <c r="AA479" s="57" t="str">
        <f t="shared" ref="AA479:AP493" si="292">IFERROR(VLOOKUP($W$401&amp;"_"&amp;AA$401&amp;"_"&amp;$X479,$D:$K,8,0),"")</f>
        <v/>
      </c>
      <c r="AB479" s="57" t="str">
        <f t="shared" si="292"/>
        <v/>
      </c>
      <c r="AC479" s="57" t="str">
        <f t="shared" si="292"/>
        <v/>
      </c>
      <c r="AD479" s="57" t="str">
        <f t="shared" si="292"/>
        <v/>
      </c>
      <c r="AE479" s="57" t="str">
        <f t="shared" si="292"/>
        <v/>
      </c>
      <c r="AF479" s="57" t="str">
        <f t="shared" si="292"/>
        <v/>
      </c>
      <c r="AG479" s="57" t="str">
        <f t="shared" si="292"/>
        <v/>
      </c>
      <c r="AH479" s="57" t="str">
        <f t="shared" si="292"/>
        <v/>
      </c>
      <c r="AI479" s="57" t="str">
        <f t="shared" si="292"/>
        <v/>
      </c>
      <c r="AJ479" s="57" t="str">
        <f t="shared" si="292"/>
        <v/>
      </c>
      <c r="AK479" s="57" t="str">
        <f t="shared" si="292"/>
        <v/>
      </c>
      <c r="AL479" s="57" t="str">
        <f t="shared" si="292"/>
        <v/>
      </c>
      <c r="AM479" s="57" t="str">
        <f t="shared" si="292"/>
        <v/>
      </c>
      <c r="AN479" s="57" t="str">
        <f t="shared" si="292"/>
        <v/>
      </c>
      <c r="AO479" s="57" t="str">
        <f t="shared" si="292"/>
        <v/>
      </c>
      <c r="AP479" s="57" t="str">
        <f t="shared" si="292"/>
        <v/>
      </c>
      <c r="AQ479" s="57" t="str">
        <f t="shared" si="291"/>
        <v/>
      </c>
      <c r="AR479" s="57" t="str">
        <f t="shared" si="291"/>
        <v/>
      </c>
      <c r="AS479" s="57" t="str">
        <f t="shared" si="291"/>
        <v/>
      </c>
      <c r="AT479" s="57" t="str">
        <f t="shared" si="291"/>
        <v/>
      </c>
      <c r="AU479" s="57" t="str">
        <f t="shared" si="291"/>
        <v/>
      </c>
      <c r="AV479" s="57" t="str">
        <f t="shared" si="291"/>
        <v/>
      </c>
      <c r="AW479" s="57" t="str">
        <f t="shared" si="291"/>
        <v/>
      </c>
      <c r="AX479" s="57" t="str">
        <f t="shared" si="291"/>
        <v/>
      </c>
      <c r="AY479" s="57" t="str">
        <f t="shared" si="291"/>
        <v/>
      </c>
      <c r="AZ479" s="57" t="str">
        <f t="shared" si="291"/>
        <v/>
      </c>
    </row>
    <row r="480" spans="2:52" x14ac:dyDescent="0.15">
      <c r="B480" s="50">
        <f t="shared" si="276"/>
        <v>15</v>
      </c>
      <c r="C480" s="50">
        <f t="shared" si="277"/>
        <v>12</v>
      </c>
      <c r="D480" s="50" t="str">
        <f t="shared" si="278"/>
        <v>2003_15_12</v>
      </c>
      <c r="E480" s="50" t="str">
        <f t="shared" si="280"/>
        <v>2_12_15</v>
      </c>
      <c r="F480" s="50">
        <f t="shared" si="281"/>
        <v>2</v>
      </c>
      <c r="G480" s="50">
        <f t="shared" si="282"/>
        <v>175</v>
      </c>
      <c r="H480" s="50">
        <f t="shared" si="283"/>
        <v>2175</v>
      </c>
      <c r="I480" s="57">
        <v>2003</v>
      </c>
      <c r="J480" s="57" t="s">
        <v>200</v>
      </c>
      <c r="K480" s="57" t="s">
        <v>212</v>
      </c>
      <c r="L480" s="57" t="str">
        <f t="shared" si="284"/>
        <v>2003_商業</v>
      </c>
      <c r="M480" s="57" t="str">
        <f t="shared" si="285"/>
        <v>2003_商業_原価計算</v>
      </c>
      <c r="N480" s="57">
        <f t="shared" si="279"/>
        <v>2175</v>
      </c>
      <c r="P480" s="57">
        <f t="shared" si="286"/>
        <v>479</v>
      </c>
      <c r="X480" s="59">
        <v>77</v>
      </c>
      <c r="Y480" s="56" t="str">
        <f t="shared" si="289"/>
        <v/>
      </c>
      <c r="Z480" s="57" t="str">
        <f t="shared" si="290"/>
        <v/>
      </c>
      <c r="AA480" s="57" t="str">
        <f t="shared" si="292"/>
        <v/>
      </c>
      <c r="AB480" s="57" t="str">
        <f t="shared" si="292"/>
        <v/>
      </c>
      <c r="AC480" s="57" t="str">
        <f t="shared" si="292"/>
        <v/>
      </c>
      <c r="AD480" s="57" t="str">
        <f t="shared" si="292"/>
        <v/>
      </c>
      <c r="AE480" s="57" t="str">
        <f t="shared" si="292"/>
        <v/>
      </c>
      <c r="AF480" s="57" t="str">
        <f t="shared" si="292"/>
        <v/>
      </c>
      <c r="AG480" s="57" t="str">
        <f t="shared" si="292"/>
        <v/>
      </c>
      <c r="AH480" s="57" t="str">
        <f t="shared" si="292"/>
        <v/>
      </c>
      <c r="AI480" s="57" t="str">
        <f t="shared" si="292"/>
        <v/>
      </c>
      <c r="AJ480" s="57" t="str">
        <f t="shared" si="292"/>
        <v/>
      </c>
      <c r="AK480" s="57" t="str">
        <f t="shared" si="292"/>
        <v/>
      </c>
      <c r="AL480" s="57" t="str">
        <f t="shared" si="292"/>
        <v/>
      </c>
      <c r="AM480" s="57" t="str">
        <f t="shared" si="292"/>
        <v/>
      </c>
      <c r="AN480" s="57" t="str">
        <f t="shared" si="292"/>
        <v/>
      </c>
      <c r="AO480" s="57" t="str">
        <f t="shared" si="292"/>
        <v/>
      </c>
      <c r="AP480" s="57" t="str">
        <f t="shared" si="292"/>
        <v/>
      </c>
      <c r="AQ480" s="57" t="str">
        <f t="shared" si="291"/>
        <v/>
      </c>
      <c r="AR480" s="57" t="str">
        <f t="shared" si="291"/>
        <v/>
      </c>
      <c r="AS480" s="57" t="str">
        <f t="shared" si="291"/>
        <v/>
      </c>
      <c r="AT480" s="57" t="str">
        <f t="shared" si="291"/>
        <v/>
      </c>
      <c r="AU480" s="57" t="str">
        <f t="shared" si="291"/>
        <v/>
      </c>
      <c r="AV480" s="57" t="str">
        <f t="shared" si="291"/>
        <v/>
      </c>
      <c r="AW480" s="57" t="str">
        <f t="shared" si="291"/>
        <v/>
      </c>
      <c r="AX480" s="57" t="str">
        <f t="shared" si="291"/>
        <v/>
      </c>
      <c r="AY480" s="57" t="str">
        <f t="shared" si="291"/>
        <v/>
      </c>
      <c r="AZ480" s="57" t="str">
        <f t="shared" si="291"/>
        <v/>
      </c>
    </row>
    <row r="481" spans="2:52" x14ac:dyDescent="0.15">
      <c r="B481" s="50">
        <f t="shared" si="276"/>
        <v>15</v>
      </c>
      <c r="C481" s="50">
        <f t="shared" si="277"/>
        <v>13</v>
      </c>
      <c r="D481" s="50" t="str">
        <f t="shared" si="278"/>
        <v>2003_15_13</v>
      </c>
      <c r="E481" s="50" t="str">
        <f t="shared" si="280"/>
        <v>2_13_15</v>
      </c>
      <c r="F481" s="50">
        <f t="shared" si="281"/>
        <v>2</v>
      </c>
      <c r="G481" s="50">
        <f t="shared" si="282"/>
        <v>176</v>
      </c>
      <c r="H481" s="50">
        <f t="shared" si="283"/>
        <v>2176</v>
      </c>
      <c r="I481" s="57">
        <v>2003</v>
      </c>
      <c r="J481" s="57" t="s">
        <v>200</v>
      </c>
      <c r="K481" s="57" t="s">
        <v>597</v>
      </c>
      <c r="L481" s="57" t="str">
        <f t="shared" si="284"/>
        <v>2003_商業</v>
      </c>
      <c r="M481" s="57" t="str">
        <f t="shared" si="285"/>
        <v>2003_商業_会計実務</v>
      </c>
      <c r="N481" s="57">
        <f t="shared" si="279"/>
        <v>2176</v>
      </c>
      <c r="P481" s="57">
        <f t="shared" si="286"/>
        <v>480</v>
      </c>
      <c r="X481" s="59">
        <v>78</v>
      </c>
      <c r="Y481" s="56" t="str">
        <f t="shared" si="289"/>
        <v/>
      </c>
      <c r="Z481" s="57" t="str">
        <f t="shared" si="290"/>
        <v/>
      </c>
      <c r="AA481" s="57" t="str">
        <f t="shared" si="292"/>
        <v/>
      </c>
      <c r="AB481" s="57" t="str">
        <f t="shared" si="292"/>
        <v/>
      </c>
      <c r="AC481" s="57" t="str">
        <f t="shared" si="292"/>
        <v/>
      </c>
      <c r="AD481" s="57" t="str">
        <f t="shared" si="292"/>
        <v/>
      </c>
      <c r="AE481" s="57" t="str">
        <f t="shared" si="292"/>
        <v/>
      </c>
      <c r="AF481" s="57" t="str">
        <f t="shared" si="292"/>
        <v/>
      </c>
      <c r="AG481" s="57" t="str">
        <f t="shared" si="292"/>
        <v/>
      </c>
      <c r="AH481" s="57" t="str">
        <f t="shared" si="292"/>
        <v/>
      </c>
      <c r="AI481" s="57" t="str">
        <f t="shared" si="292"/>
        <v/>
      </c>
      <c r="AJ481" s="57" t="str">
        <f t="shared" si="292"/>
        <v/>
      </c>
      <c r="AK481" s="57" t="str">
        <f t="shared" si="292"/>
        <v/>
      </c>
      <c r="AL481" s="57" t="str">
        <f t="shared" si="292"/>
        <v/>
      </c>
      <c r="AM481" s="57" t="str">
        <f t="shared" si="292"/>
        <v/>
      </c>
      <c r="AN481" s="57" t="str">
        <f t="shared" si="292"/>
        <v/>
      </c>
      <c r="AO481" s="57" t="str">
        <f t="shared" si="292"/>
        <v/>
      </c>
      <c r="AP481" s="57" t="str">
        <f t="shared" si="292"/>
        <v/>
      </c>
      <c r="AQ481" s="57" t="str">
        <f t="shared" si="291"/>
        <v/>
      </c>
      <c r="AR481" s="57" t="str">
        <f t="shared" si="291"/>
        <v/>
      </c>
      <c r="AS481" s="57" t="str">
        <f t="shared" si="291"/>
        <v/>
      </c>
      <c r="AT481" s="57" t="str">
        <f t="shared" si="291"/>
        <v/>
      </c>
      <c r="AU481" s="57" t="str">
        <f t="shared" si="291"/>
        <v/>
      </c>
      <c r="AV481" s="57" t="str">
        <f t="shared" si="291"/>
        <v/>
      </c>
      <c r="AW481" s="57" t="str">
        <f t="shared" si="291"/>
        <v/>
      </c>
      <c r="AX481" s="57" t="str">
        <f t="shared" si="291"/>
        <v/>
      </c>
      <c r="AY481" s="57" t="str">
        <f t="shared" si="291"/>
        <v/>
      </c>
      <c r="AZ481" s="57" t="str">
        <f t="shared" si="291"/>
        <v/>
      </c>
    </row>
    <row r="482" spans="2:52" x14ac:dyDescent="0.15">
      <c r="B482" s="50">
        <f t="shared" si="276"/>
        <v>15</v>
      </c>
      <c r="C482" s="50">
        <f t="shared" si="277"/>
        <v>14</v>
      </c>
      <c r="D482" s="50" t="str">
        <f t="shared" si="278"/>
        <v>2003_15_14</v>
      </c>
      <c r="E482" s="50" t="str">
        <f t="shared" si="280"/>
        <v>2_14_15</v>
      </c>
      <c r="F482" s="50">
        <f t="shared" si="281"/>
        <v>2</v>
      </c>
      <c r="G482" s="50">
        <f t="shared" si="282"/>
        <v>177</v>
      </c>
      <c r="H482" s="50">
        <f t="shared" si="283"/>
        <v>2177</v>
      </c>
      <c r="I482" s="57">
        <v>2003</v>
      </c>
      <c r="J482" s="57" t="s">
        <v>200</v>
      </c>
      <c r="K482" s="57" t="s">
        <v>214</v>
      </c>
      <c r="L482" s="57" t="str">
        <f t="shared" si="284"/>
        <v>2003_商業</v>
      </c>
      <c r="M482" s="57" t="str">
        <f t="shared" si="285"/>
        <v>2003_商業_情報処理</v>
      </c>
      <c r="N482" s="57">
        <f t="shared" si="279"/>
        <v>2177</v>
      </c>
      <c r="P482" s="57">
        <f t="shared" si="286"/>
        <v>481</v>
      </c>
      <c r="X482" s="59">
        <v>79</v>
      </c>
      <c r="Y482" s="56" t="str">
        <f t="shared" si="289"/>
        <v/>
      </c>
      <c r="Z482" s="57" t="str">
        <f t="shared" si="290"/>
        <v/>
      </c>
      <c r="AA482" s="57" t="str">
        <f t="shared" si="292"/>
        <v/>
      </c>
      <c r="AB482" s="57" t="str">
        <f t="shared" si="292"/>
        <v/>
      </c>
      <c r="AC482" s="57" t="str">
        <f t="shared" si="292"/>
        <v/>
      </c>
      <c r="AD482" s="57" t="str">
        <f t="shared" si="292"/>
        <v/>
      </c>
      <c r="AE482" s="57" t="str">
        <f t="shared" si="292"/>
        <v/>
      </c>
      <c r="AF482" s="57" t="str">
        <f t="shared" si="292"/>
        <v/>
      </c>
      <c r="AG482" s="57" t="str">
        <f t="shared" si="292"/>
        <v/>
      </c>
      <c r="AH482" s="57" t="str">
        <f t="shared" si="292"/>
        <v/>
      </c>
      <c r="AI482" s="57" t="str">
        <f t="shared" si="292"/>
        <v/>
      </c>
      <c r="AJ482" s="57" t="str">
        <f t="shared" si="292"/>
        <v/>
      </c>
      <c r="AK482" s="57" t="str">
        <f t="shared" si="292"/>
        <v/>
      </c>
      <c r="AL482" s="57" t="str">
        <f t="shared" si="292"/>
        <v/>
      </c>
      <c r="AM482" s="57" t="str">
        <f t="shared" si="292"/>
        <v/>
      </c>
      <c r="AN482" s="57" t="str">
        <f t="shared" si="292"/>
        <v/>
      </c>
      <c r="AO482" s="57" t="str">
        <f t="shared" si="292"/>
        <v/>
      </c>
      <c r="AP482" s="57" t="str">
        <f t="shared" si="292"/>
        <v/>
      </c>
      <c r="AQ482" s="57" t="str">
        <f t="shared" si="291"/>
        <v/>
      </c>
      <c r="AR482" s="57" t="str">
        <f t="shared" si="291"/>
        <v/>
      </c>
      <c r="AS482" s="57" t="str">
        <f t="shared" si="291"/>
        <v/>
      </c>
      <c r="AT482" s="57" t="str">
        <f t="shared" si="291"/>
        <v/>
      </c>
      <c r="AU482" s="57" t="str">
        <f t="shared" si="291"/>
        <v/>
      </c>
      <c r="AV482" s="57" t="str">
        <f t="shared" si="291"/>
        <v/>
      </c>
      <c r="AW482" s="57" t="str">
        <f t="shared" si="291"/>
        <v/>
      </c>
      <c r="AX482" s="57" t="str">
        <f t="shared" si="291"/>
        <v/>
      </c>
      <c r="AY482" s="57" t="str">
        <f t="shared" si="291"/>
        <v/>
      </c>
      <c r="AZ482" s="57" t="str">
        <f t="shared" si="291"/>
        <v/>
      </c>
    </row>
    <row r="483" spans="2:52" x14ac:dyDescent="0.15">
      <c r="B483" s="50">
        <f t="shared" si="276"/>
        <v>15</v>
      </c>
      <c r="C483" s="50">
        <f t="shared" si="277"/>
        <v>15</v>
      </c>
      <c r="D483" s="50" t="str">
        <f t="shared" si="278"/>
        <v>2003_15_15</v>
      </c>
      <c r="E483" s="50" t="str">
        <f t="shared" si="280"/>
        <v>2_15_15</v>
      </c>
      <c r="F483" s="50">
        <f t="shared" si="281"/>
        <v>2</v>
      </c>
      <c r="G483" s="50">
        <f t="shared" si="282"/>
        <v>178</v>
      </c>
      <c r="H483" s="50">
        <f t="shared" si="283"/>
        <v>2178</v>
      </c>
      <c r="I483" s="57">
        <v>2003</v>
      </c>
      <c r="J483" s="57" t="s">
        <v>200</v>
      </c>
      <c r="K483" s="57" t="s">
        <v>386</v>
      </c>
      <c r="L483" s="57" t="str">
        <f t="shared" si="284"/>
        <v>2003_商業</v>
      </c>
      <c r="M483" s="57" t="str">
        <f t="shared" si="285"/>
        <v>2003_商業_ビジネス情報</v>
      </c>
      <c r="N483" s="57">
        <f t="shared" si="279"/>
        <v>2178</v>
      </c>
      <c r="P483" s="57">
        <f t="shared" si="286"/>
        <v>482</v>
      </c>
      <c r="X483" s="59">
        <v>80</v>
      </c>
      <c r="Y483" s="56" t="str">
        <f t="shared" si="289"/>
        <v/>
      </c>
      <c r="Z483" s="57" t="str">
        <f t="shared" si="290"/>
        <v/>
      </c>
      <c r="AA483" s="57" t="str">
        <f t="shared" si="292"/>
        <v/>
      </c>
      <c r="AB483" s="57" t="str">
        <f t="shared" si="292"/>
        <v/>
      </c>
      <c r="AC483" s="57" t="str">
        <f t="shared" si="292"/>
        <v/>
      </c>
      <c r="AD483" s="57" t="str">
        <f t="shared" si="292"/>
        <v/>
      </c>
      <c r="AE483" s="57" t="str">
        <f t="shared" si="292"/>
        <v/>
      </c>
      <c r="AF483" s="57" t="str">
        <f t="shared" si="292"/>
        <v/>
      </c>
      <c r="AG483" s="57" t="str">
        <f t="shared" si="292"/>
        <v/>
      </c>
      <c r="AH483" s="57" t="str">
        <f t="shared" si="292"/>
        <v/>
      </c>
      <c r="AI483" s="57" t="str">
        <f t="shared" si="292"/>
        <v/>
      </c>
      <c r="AJ483" s="57" t="str">
        <f t="shared" si="292"/>
        <v/>
      </c>
      <c r="AK483" s="57" t="str">
        <f t="shared" si="292"/>
        <v/>
      </c>
      <c r="AL483" s="57" t="str">
        <f t="shared" si="292"/>
        <v/>
      </c>
      <c r="AM483" s="57" t="str">
        <f t="shared" si="292"/>
        <v/>
      </c>
      <c r="AN483" s="57" t="str">
        <f t="shared" si="292"/>
        <v/>
      </c>
      <c r="AO483" s="57" t="str">
        <f t="shared" si="292"/>
        <v/>
      </c>
      <c r="AP483" s="57" t="str">
        <f t="shared" si="292"/>
        <v/>
      </c>
      <c r="AQ483" s="57" t="str">
        <f t="shared" si="291"/>
        <v/>
      </c>
      <c r="AR483" s="57" t="str">
        <f t="shared" si="291"/>
        <v/>
      </c>
      <c r="AS483" s="57" t="str">
        <f t="shared" si="291"/>
        <v/>
      </c>
      <c r="AT483" s="57" t="str">
        <f t="shared" si="291"/>
        <v/>
      </c>
      <c r="AU483" s="57" t="str">
        <f t="shared" si="291"/>
        <v/>
      </c>
      <c r="AV483" s="57" t="str">
        <f t="shared" si="291"/>
        <v/>
      </c>
      <c r="AW483" s="57" t="str">
        <f t="shared" si="291"/>
        <v/>
      </c>
      <c r="AX483" s="57" t="str">
        <f t="shared" si="291"/>
        <v/>
      </c>
      <c r="AY483" s="57" t="str">
        <f t="shared" si="291"/>
        <v/>
      </c>
      <c r="AZ483" s="57" t="str">
        <f t="shared" si="291"/>
        <v/>
      </c>
    </row>
    <row r="484" spans="2:52" x14ac:dyDescent="0.15">
      <c r="B484" s="50">
        <f t="shared" si="276"/>
        <v>15</v>
      </c>
      <c r="C484" s="50">
        <f t="shared" si="277"/>
        <v>16</v>
      </c>
      <c r="D484" s="50" t="str">
        <f t="shared" si="278"/>
        <v>2003_15_16</v>
      </c>
      <c r="E484" s="50" t="str">
        <f t="shared" si="280"/>
        <v>2_16_15</v>
      </c>
      <c r="F484" s="50">
        <f t="shared" si="281"/>
        <v>2</v>
      </c>
      <c r="G484" s="50">
        <f t="shared" si="282"/>
        <v>179</v>
      </c>
      <c r="H484" s="50">
        <f t="shared" si="283"/>
        <v>2179</v>
      </c>
      <c r="I484" s="57">
        <v>2003</v>
      </c>
      <c r="J484" s="57" t="s">
        <v>200</v>
      </c>
      <c r="K484" s="57" t="s">
        <v>598</v>
      </c>
      <c r="L484" s="57" t="str">
        <f t="shared" si="284"/>
        <v>2003_商業</v>
      </c>
      <c r="M484" s="57" t="str">
        <f t="shared" si="285"/>
        <v>2003_商業_文書デザイン</v>
      </c>
      <c r="N484" s="57">
        <f t="shared" si="279"/>
        <v>2179</v>
      </c>
      <c r="P484" s="57">
        <f t="shared" si="286"/>
        <v>483</v>
      </c>
      <c r="X484" s="59">
        <v>81</v>
      </c>
      <c r="Y484" s="56" t="str">
        <f t="shared" si="289"/>
        <v/>
      </c>
      <c r="Z484" s="57" t="str">
        <f t="shared" si="290"/>
        <v/>
      </c>
      <c r="AA484" s="57" t="str">
        <f t="shared" si="292"/>
        <v/>
      </c>
      <c r="AB484" s="57" t="str">
        <f t="shared" si="292"/>
        <v/>
      </c>
      <c r="AC484" s="57" t="str">
        <f t="shared" si="292"/>
        <v/>
      </c>
      <c r="AD484" s="57" t="str">
        <f t="shared" si="292"/>
        <v/>
      </c>
      <c r="AE484" s="57" t="str">
        <f t="shared" si="292"/>
        <v/>
      </c>
      <c r="AF484" s="57" t="str">
        <f t="shared" si="292"/>
        <v/>
      </c>
      <c r="AG484" s="57" t="str">
        <f t="shared" si="292"/>
        <v/>
      </c>
      <c r="AH484" s="57" t="str">
        <f t="shared" si="292"/>
        <v/>
      </c>
      <c r="AI484" s="57" t="str">
        <f t="shared" si="292"/>
        <v/>
      </c>
      <c r="AJ484" s="57" t="str">
        <f t="shared" si="292"/>
        <v/>
      </c>
      <c r="AK484" s="57" t="str">
        <f t="shared" si="292"/>
        <v/>
      </c>
      <c r="AL484" s="57" t="str">
        <f t="shared" si="292"/>
        <v/>
      </c>
      <c r="AM484" s="57" t="str">
        <f t="shared" si="292"/>
        <v/>
      </c>
      <c r="AN484" s="57" t="str">
        <f t="shared" si="292"/>
        <v/>
      </c>
      <c r="AO484" s="57" t="str">
        <f t="shared" si="292"/>
        <v/>
      </c>
      <c r="AP484" s="57" t="str">
        <f t="shared" si="292"/>
        <v/>
      </c>
      <c r="AQ484" s="57" t="str">
        <f t="shared" si="291"/>
        <v/>
      </c>
      <c r="AR484" s="57" t="str">
        <f t="shared" si="291"/>
        <v/>
      </c>
      <c r="AS484" s="57" t="str">
        <f t="shared" si="291"/>
        <v/>
      </c>
      <c r="AT484" s="57" t="str">
        <f t="shared" si="291"/>
        <v/>
      </c>
      <c r="AU484" s="57" t="str">
        <f t="shared" si="291"/>
        <v/>
      </c>
      <c r="AV484" s="57" t="str">
        <f t="shared" si="291"/>
        <v/>
      </c>
      <c r="AW484" s="57" t="str">
        <f t="shared" si="291"/>
        <v/>
      </c>
      <c r="AX484" s="57" t="str">
        <f t="shared" si="291"/>
        <v/>
      </c>
      <c r="AY484" s="57" t="str">
        <f t="shared" si="291"/>
        <v/>
      </c>
      <c r="AZ484" s="57" t="str">
        <f t="shared" si="291"/>
        <v/>
      </c>
    </row>
    <row r="485" spans="2:52" x14ac:dyDescent="0.15">
      <c r="B485" s="50">
        <f t="shared" si="276"/>
        <v>15</v>
      </c>
      <c r="C485" s="50">
        <f t="shared" si="277"/>
        <v>17</v>
      </c>
      <c r="D485" s="50" t="str">
        <f t="shared" si="278"/>
        <v>2003_15_17</v>
      </c>
      <c r="E485" s="50" t="str">
        <f t="shared" si="280"/>
        <v>2_17_15</v>
      </c>
      <c r="F485" s="50">
        <f t="shared" si="281"/>
        <v>2</v>
      </c>
      <c r="G485" s="50">
        <f t="shared" si="282"/>
        <v>180</v>
      </c>
      <c r="H485" s="50">
        <f t="shared" si="283"/>
        <v>2180</v>
      </c>
      <c r="I485" s="57">
        <v>2003</v>
      </c>
      <c r="J485" s="57" t="s">
        <v>200</v>
      </c>
      <c r="K485" s="57" t="s">
        <v>215</v>
      </c>
      <c r="L485" s="57" t="str">
        <f t="shared" si="284"/>
        <v>2003_商業</v>
      </c>
      <c r="M485" s="57" t="str">
        <f t="shared" si="285"/>
        <v>2003_商業_プログラミング</v>
      </c>
      <c r="N485" s="57">
        <f t="shared" si="279"/>
        <v>2180</v>
      </c>
      <c r="P485" s="57">
        <f t="shared" si="286"/>
        <v>484</v>
      </c>
      <c r="X485" s="59">
        <v>82</v>
      </c>
      <c r="Y485" s="56" t="str">
        <f t="shared" si="289"/>
        <v/>
      </c>
      <c r="Z485" s="57" t="str">
        <f t="shared" si="290"/>
        <v/>
      </c>
      <c r="AA485" s="57" t="str">
        <f t="shared" si="292"/>
        <v/>
      </c>
      <c r="AB485" s="57" t="str">
        <f t="shared" si="292"/>
        <v/>
      </c>
      <c r="AC485" s="57" t="str">
        <f t="shared" si="292"/>
        <v/>
      </c>
      <c r="AD485" s="57" t="str">
        <f t="shared" si="292"/>
        <v/>
      </c>
      <c r="AE485" s="57" t="str">
        <f t="shared" si="292"/>
        <v/>
      </c>
      <c r="AF485" s="57" t="str">
        <f t="shared" si="292"/>
        <v/>
      </c>
      <c r="AG485" s="57" t="str">
        <f t="shared" si="292"/>
        <v/>
      </c>
      <c r="AH485" s="57" t="str">
        <f t="shared" si="292"/>
        <v/>
      </c>
      <c r="AI485" s="57" t="str">
        <f t="shared" si="292"/>
        <v/>
      </c>
      <c r="AJ485" s="57" t="str">
        <f t="shared" si="292"/>
        <v/>
      </c>
      <c r="AK485" s="57" t="str">
        <f t="shared" si="292"/>
        <v/>
      </c>
      <c r="AL485" s="57" t="str">
        <f t="shared" si="292"/>
        <v/>
      </c>
      <c r="AM485" s="57" t="str">
        <f t="shared" si="292"/>
        <v/>
      </c>
      <c r="AN485" s="57" t="str">
        <f t="shared" si="292"/>
        <v/>
      </c>
      <c r="AO485" s="57" t="str">
        <f t="shared" si="292"/>
        <v/>
      </c>
      <c r="AP485" s="57" t="str">
        <f t="shared" si="292"/>
        <v/>
      </c>
      <c r="AQ485" s="57" t="str">
        <f t="shared" si="291"/>
        <v/>
      </c>
      <c r="AR485" s="57" t="str">
        <f t="shared" si="291"/>
        <v/>
      </c>
      <c r="AS485" s="57" t="str">
        <f t="shared" si="291"/>
        <v/>
      </c>
      <c r="AT485" s="57" t="str">
        <f t="shared" si="291"/>
        <v/>
      </c>
      <c r="AU485" s="57" t="str">
        <f t="shared" si="291"/>
        <v/>
      </c>
      <c r="AV485" s="57" t="str">
        <f t="shared" si="291"/>
        <v/>
      </c>
      <c r="AW485" s="57" t="str">
        <f t="shared" si="291"/>
        <v/>
      </c>
      <c r="AX485" s="57" t="str">
        <f t="shared" si="291"/>
        <v/>
      </c>
      <c r="AY485" s="57" t="str">
        <f t="shared" si="291"/>
        <v/>
      </c>
      <c r="AZ485" s="57" t="str">
        <f t="shared" si="291"/>
        <v/>
      </c>
    </row>
    <row r="486" spans="2:52" x14ac:dyDescent="0.15">
      <c r="B486" s="50">
        <f t="shared" si="276"/>
        <v>15</v>
      </c>
      <c r="C486" s="50">
        <f t="shared" si="277"/>
        <v>18</v>
      </c>
      <c r="D486" s="50" t="str">
        <f t="shared" si="278"/>
        <v>2003_15_18</v>
      </c>
      <c r="E486" s="50" t="str">
        <f t="shared" si="280"/>
        <v>2_18_15</v>
      </c>
      <c r="F486" s="50">
        <f t="shared" si="281"/>
        <v>2</v>
      </c>
      <c r="G486" s="50">
        <f t="shared" si="282"/>
        <v>181</v>
      </c>
      <c r="H486" s="50">
        <f t="shared" si="283"/>
        <v>2181</v>
      </c>
      <c r="I486" s="57">
        <v>2003</v>
      </c>
      <c r="J486" s="57" t="s">
        <v>200</v>
      </c>
      <c r="K486" s="57" t="s">
        <v>573</v>
      </c>
      <c r="L486" s="57" t="str">
        <f t="shared" si="284"/>
        <v>2003_商業</v>
      </c>
      <c r="M486" s="57" t="str">
        <f t="shared" si="285"/>
        <v>2003_商業_学校設定科目</v>
      </c>
      <c r="N486" s="57">
        <f t="shared" si="279"/>
        <v>2181</v>
      </c>
      <c r="P486" s="57">
        <f t="shared" si="286"/>
        <v>485</v>
      </c>
      <c r="X486" s="59">
        <v>83</v>
      </c>
      <c r="Y486" s="56" t="str">
        <f t="shared" si="289"/>
        <v/>
      </c>
      <c r="Z486" s="57" t="str">
        <f t="shared" si="290"/>
        <v/>
      </c>
      <c r="AA486" s="57" t="str">
        <f t="shared" si="292"/>
        <v/>
      </c>
      <c r="AB486" s="57" t="str">
        <f t="shared" si="292"/>
        <v/>
      </c>
      <c r="AC486" s="57" t="str">
        <f t="shared" si="292"/>
        <v/>
      </c>
      <c r="AD486" s="57" t="str">
        <f t="shared" si="292"/>
        <v/>
      </c>
      <c r="AE486" s="57" t="str">
        <f t="shared" si="292"/>
        <v/>
      </c>
      <c r="AF486" s="57" t="str">
        <f t="shared" si="292"/>
        <v/>
      </c>
      <c r="AG486" s="57" t="str">
        <f t="shared" si="292"/>
        <v/>
      </c>
      <c r="AH486" s="57" t="str">
        <f t="shared" si="292"/>
        <v/>
      </c>
      <c r="AI486" s="57" t="str">
        <f t="shared" si="292"/>
        <v/>
      </c>
      <c r="AJ486" s="57" t="str">
        <f t="shared" si="292"/>
        <v/>
      </c>
      <c r="AK486" s="57" t="str">
        <f t="shared" si="292"/>
        <v/>
      </c>
      <c r="AL486" s="57" t="str">
        <f t="shared" si="292"/>
        <v/>
      </c>
      <c r="AM486" s="57" t="str">
        <f t="shared" si="292"/>
        <v/>
      </c>
      <c r="AN486" s="57" t="str">
        <f t="shared" si="292"/>
        <v/>
      </c>
      <c r="AO486" s="57" t="str">
        <f t="shared" si="292"/>
        <v/>
      </c>
      <c r="AP486" s="57" t="str">
        <f t="shared" si="292"/>
        <v/>
      </c>
      <c r="AQ486" s="57" t="str">
        <f t="shared" si="291"/>
        <v/>
      </c>
      <c r="AR486" s="57" t="str">
        <f t="shared" si="291"/>
        <v/>
      </c>
      <c r="AS486" s="57" t="str">
        <f t="shared" si="291"/>
        <v/>
      </c>
      <c r="AT486" s="57" t="str">
        <f t="shared" si="291"/>
        <v/>
      </c>
      <c r="AU486" s="57" t="str">
        <f t="shared" si="291"/>
        <v/>
      </c>
      <c r="AV486" s="57" t="str">
        <f t="shared" si="291"/>
        <v/>
      </c>
      <c r="AW486" s="57" t="str">
        <f t="shared" si="291"/>
        <v/>
      </c>
      <c r="AX486" s="57" t="str">
        <f t="shared" si="291"/>
        <v/>
      </c>
      <c r="AY486" s="57" t="str">
        <f t="shared" si="291"/>
        <v/>
      </c>
      <c r="AZ486" s="57" t="str">
        <f t="shared" si="291"/>
        <v/>
      </c>
    </row>
    <row r="487" spans="2:52" x14ac:dyDescent="0.15">
      <c r="B487" s="50">
        <f t="shared" si="276"/>
        <v>16</v>
      </c>
      <c r="C487" s="50">
        <f t="shared" si="277"/>
        <v>1</v>
      </c>
      <c r="D487" s="50" t="str">
        <f t="shared" si="278"/>
        <v>2003_16_1</v>
      </c>
      <c r="E487" s="50" t="str">
        <f t="shared" si="280"/>
        <v>2_1_16</v>
      </c>
      <c r="F487" s="50">
        <f t="shared" si="281"/>
        <v>2</v>
      </c>
      <c r="G487" s="50">
        <f t="shared" si="282"/>
        <v>182</v>
      </c>
      <c r="H487" s="50">
        <f t="shared" si="283"/>
        <v>2182</v>
      </c>
      <c r="I487" s="57">
        <v>2003</v>
      </c>
      <c r="J487" s="57" t="s">
        <v>217</v>
      </c>
      <c r="K487" s="57" t="s">
        <v>599</v>
      </c>
      <c r="L487" s="57" t="str">
        <f t="shared" si="284"/>
        <v>2003_水産</v>
      </c>
      <c r="M487" s="57" t="str">
        <f t="shared" si="285"/>
        <v>2003_水産_水産基礎</v>
      </c>
      <c r="N487" s="57">
        <f t="shared" si="279"/>
        <v>2182</v>
      </c>
      <c r="P487" s="57">
        <f t="shared" si="286"/>
        <v>486</v>
      </c>
      <c r="X487" s="59">
        <v>84</v>
      </c>
      <c r="Y487" s="56" t="str">
        <f t="shared" si="289"/>
        <v/>
      </c>
      <c r="Z487" s="57" t="str">
        <f t="shared" si="290"/>
        <v/>
      </c>
      <c r="AA487" s="57" t="str">
        <f t="shared" si="292"/>
        <v/>
      </c>
      <c r="AB487" s="57" t="str">
        <f t="shared" si="292"/>
        <v/>
      </c>
      <c r="AC487" s="57" t="str">
        <f t="shared" si="292"/>
        <v/>
      </c>
      <c r="AD487" s="57" t="str">
        <f t="shared" si="292"/>
        <v/>
      </c>
      <c r="AE487" s="57" t="str">
        <f t="shared" si="292"/>
        <v/>
      </c>
      <c r="AF487" s="57" t="str">
        <f t="shared" si="292"/>
        <v/>
      </c>
      <c r="AG487" s="57" t="str">
        <f t="shared" si="292"/>
        <v/>
      </c>
      <c r="AH487" s="57" t="str">
        <f t="shared" si="292"/>
        <v/>
      </c>
      <c r="AI487" s="57" t="str">
        <f t="shared" si="292"/>
        <v/>
      </c>
      <c r="AJ487" s="57" t="str">
        <f t="shared" si="292"/>
        <v/>
      </c>
      <c r="AK487" s="57" t="str">
        <f t="shared" si="292"/>
        <v/>
      </c>
      <c r="AL487" s="57" t="str">
        <f t="shared" si="292"/>
        <v/>
      </c>
      <c r="AM487" s="57" t="str">
        <f t="shared" si="292"/>
        <v/>
      </c>
      <c r="AN487" s="57" t="str">
        <f t="shared" si="292"/>
        <v/>
      </c>
      <c r="AO487" s="57" t="str">
        <f t="shared" si="292"/>
        <v/>
      </c>
      <c r="AP487" s="57" t="str">
        <f t="shared" si="292"/>
        <v/>
      </c>
      <c r="AQ487" s="57" t="str">
        <f t="shared" si="291"/>
        <v/>
      </c>
      <c r="AR487" s="57" t="str">
        <f t="shared" si="291"/>
        <v/>
      </c>
      <c r="AS487" s="57" t="str">
        <f t="shared" si="291"/>
        <v/>
      </c>
      <c r="AT487" s="57" t="str">
        <f t="shared" si="291"/>
        <v/>
      </c>
      <c r="AU487" s="57" t="str">
        <f t="shared" si="291"/>
        <v/>
      </c>
      <c r="AV487" s="57" t="str">
        <f t="shared" si="291"/>
        <v/>
      </c>
      <c r="AW487" s="57" t="str">
        <f t="shared" si="291"/>
        <v/>
      </c>
      <c r="AX487" s="57" t="str">
        <f t="shared" si="291"/>
        <v/>
      </c>
      <c r="AY487" s="57" t="str">
        <f t="shared" si="291"/>
        <v/>
      </c>
      <c r="AZ487" s="57" t="str">
        <f t="shared" si="291"/>
        <v/>
      </c>
    </row>
    <row r="488" spans="2:52" x14ac:dyDescent="0.15">
      <c r="B488" s="50">
        <f t="shared" si="276"/>
        <v>16</v>
      </c>
      <c r="C488" s="50">
        <f t="shared" si="277"/>
        <v>2</v>
      </c>
      <c r="D488" s="50" t="str">
        <f t="shared" si="278"/>
        <v>2003_16_2</v>
      </c>
      <c r="E488" s="50" t="str">
        <f t="shared" si="280"/>
        <v>2_2_16</v>
      </c>
      <c r="F488" s="50">
        <f t="shared" si="281"/>
        <v>2</v>
      </c>
      <c r="G488" s="50">
        <f t="shared" si="282"/>
        <v>183</v>
      </c>
      <c r="H488" s="50">
        <f t="shared" si="283"/>
        <v>2183</v>
      </c>
      <c r="I488" s="57">
        <v>2003</v>
      </c>
      <c r="J488" s="57" t="s">
        <v>217</v>
      </c>
      <c r="K488" s="57" t="s">
        <v>115</v>
      </c>
      <c r="L488" s="57" t="str">
        <f t="shared" si="284"/>
        <v>2003_水産</v>
      </c>
      <c r="M488" s="57" t="str">
        <f t="shared" si="285"/>
        <v>2003_水産_課題研究</v>
      </c>
      <c r="N488" s="57">
        <f t="shared" si="279"/>
        <v>2183</v>
      </c>
      <c r="P488" s="57">
        <f t="shared" si="286"/>
        <v>487</v>
      </c>
      <c r="X488" s="59">
        <v>85</v>
      </c>
      <c r="Y488" s="56" t="str">
        <f t="shared" si="289"/>
        <v/>
      </c>
      <c r="Z488" s="57" t="str">
        <f t="shared" si="290"/>
        <v/>
      </c>
      <c r="AA488" s="57" t="str">
        <f t="shared" si="292"/>
        <v/>
      </c>
      <c r="AB488" s="57" t="str">
        <f t="shared" si="292"/>
        <v/>
      </c>
      <c r="AC488" s="57" t="str">
        <f t="shared" si="292"/>
        <v/>
      </c>
      <c r="AD488" s="57" t="str">
        <f t="shared" si="292"/>
        <v/>
      </c>
      <c r="AE488" s="57" t="str">
        <f t="shared" si="292"/>
        <v/>
      </c>
      <c r="AF488" s="57" t="str">
        <f t="shared" si="292"/>
        <v/>
      </c>
      <c r="AG488" s="57" t="str">
        <f t="shared" si="292"/>
        <v/>
      </c>
      <c r="AH488" s="57" t="str">
        <f t="shared" si="292"/>
        <v/>
      </c>
      <c r="AI488" s="57" t="str">
        <f t="shared" si="292"/>
        <v/>
      </c>
      <c r="AJ488" s="57" t="str">
        <f t="shared" si="292"/>
        <v/>
      </c>
      <c r="AK488" s="57" t="str">
        <f t="shared" si="292"/>
        <v/>
      </c>
      <c r="AL488" s="57" t="str">
        <f t="shared" si="292"/>
        <v/>
      </c>
      <c r="AM488" s="57" t="str">
        <f t="shared" si="292"/>
        <v/>
      </c>
      <c r="AN488" s="57" t="str">
        <f t="shared" si="292"/>
        <v/>
      </c>
      <c r="AO488" s="57" t="str">
        <f t="shared" si="292"/>
        <v/>
      </c>
      <c r="AP488" s="57" t="str">
        <f t="shared" si="292"/>
        <v/>
      </c>
      <c r="AQ488" s="57" t="str">
        <f t="shared" si="291"/>
        <v/>
      </c>
      <c r="AR488" s="57" t="str">
        <f t="shared" si="291"/>
        <v/>
      </c>
      <c r="AS488" s="57" t="str">
        <f t="shared" si="291"/>
        <v/>
      </c>
      <c r="AT488" s="57" t="str">
        <f t="shared" si="291"/>
        <v/>
      </c>
      <c r="AU488" s="57" t="str">
        <f t="shared" si="291"/>
        <v/>
      </c>
      <c r="AV488" s="57" t="str">
        <f t="shared" si="291"/>
        <v/>
      </c>
      <c r="AW488" s="57" t="str">
        <f t="shared" si="291"/>
        <v/>
      </c>
      <c r="AX488" s="57" t="str">
        <f t="shared" si="291"/>
        <v/>
      </c>
      <c r="AY488" s="57" t="str">
        <f t="shared" si="291"/>
        <v/>
      </c>
      <c r="AZ488" s="57" t="str">
        <f t="shared" si="291"/>
        <v/>
      </c>
    </row>
    <row r="489" spans="2:52" x14ac:dyDescent="0.15">
      <c r="B489" s="50">
        <f t="shared" si="276"/>
        <v>16</v>
      </c>
      <c r="C489" s="50">
        <f t="shared" si="277"/>
        <v>3</v>
      </c>
      <c r="D489" s="50" t="str">
        <f t="shared" si="278"/>
        <v>2003_16_3</v>
      </c>
      <c r="E489" s="50" t="str">
        <f t="shared" si="280"/>
        <v>2_3_16</v>
      </c>
      <c r="F489" s="50">
        <f t="shared" si="281"/>
        <v>2</v>
      </c>
      <c r="G489" s="50">
        <f t="shared" si="282"/>
        <v>184</v>
      </c>
      <c r="H489" s="50">
        <f t="shared" si="283"/>
        <v>2184</v>
      </c>
      <c r="I489" s="57">
        <v>2003</v>
      </c>
      <c r="J489" s="57" t="s">
        <v>217</v>
      </c>
      <c r="K489" s="57" t="s">
        <v>116</v>
      </c>
      <c r="L489" s="57" t="str">
        <f t="shared" si="284"/>
        <v>2003_水産</v>
      </c>
      <c r="M489" s="57" t="str">
        <f t="shared" si="285"/>
        <v>2003_水産_総合実習</v>
      </c>
      <c r="N489" s="57">
        <f t="shared" si="279"/>
        <v>2184</v>
      </c>
      <c r="P489" s="57">
        <f t="shared" si="286"/>
        <v>488</v>
      </c>
      <c r="X489" s="59">
        <v>86</v>
      </c>
      <c r="Y489" s="56" t="str">
        <f t="shared" si="289"/>
        <v/>
      </c>
      <c r="Z489" s="57" t="str">
        <f t="shared" si="290"/>
        <v/>
      </c>
      <c r="AA489" s="57" t="str">
        <f t="shared" si="292"/>
        <v/>
      </c>
      <c r="AB489" s="57" t="str">
        <f t="shared" si="292"/>
        <v/>
      </c>
      <c r="AC489" s="57" t="str">
        <f t="shared" si="292"/>
        <v/>
      </c>
      <c r="AD489" s="57" t="str">
        <f t="shared" si="292"/>
        <v/>
      </c>
      <c r="AE489" s="57" t="str">
        <f t="shared" si="292"/>
        <v/>
      </c>
      <c r="AF489" s="57" t="str">
        <f t="shared" si="292"/>
        <v/>
      </c>
      <c r="AG489" s="57" t="str">
        <f t="shared" si="292"/>
        <v/>
      </c>
      <c r="AH489" s="57" t="str">
        <f t="shared" si="292"/>
        <v/>
      </c>
      <c r="AI489" s="57" t="str">
        <f t="shared" si="292"/>
        <v/>
      </c>
      <c r="AJ489" s="57" t="str">
        <f t="shared" si="292"/>
        <v/>
      </c>
      <c r="AK489" s="57" t="str">
        <f t="shared" si="292"/>
        <v/>
      </c>
      <c r="AL489" s="57" t="str">
        <f t="shared" si="292"/>
        <v/>
      </c>
      <c r="AM489" s="57" t="str">
        <f t="shared" si="292"/>
        <v/>
      </c>
      <c r="AN489" s="57" t="str">
        <f t="shared" si="292"/>
        <v/>
      </c>
      <c r="AO489" s="57" t="str">
        <f t="shared" si="292"/>
        <v/>
      </c>
      <c r="AP489" s="57" t="str">
        <f t="shared" si="292"/>
        <v/>
      </c>
      <c r="AQ489" s="57" t="str">
        <f t="shared" si="291"/>
        <v/>
      </c>
      <c r="AR489" s="57" t="str">
        <f t="shared" si="291"/>
        <v/>
      </c>
      <c r="AS489" s="57" t="str">
        <f t="shared" si="291"/>
        <v/>
      </c>
      <c r="AT489" s="57" t="str">
        <f t="shared" si="291"/>
        <v/>
      </c>
      <c r="AU489" s="57" t="str">
        <f t="shared" si="291"/>
        <v/>
      </c>
      <c r="AV489" s="57" t="str">
        <f t="shared" si="291"/>
        <v/>
      </c>
      <c r="AW489" s="57" t="str">
        <f t="shared" si="291"/>
        <v/>
      </c>
      <c r="AX489" s="57" t="str">
        <f t="shared" si="291"/>
        <v/>
      </c>
      <c r="AY489" s="57" t="str">
        <f t="shared" si="291"/>
        <v/>
      </c>
      <c r="AZ489" s="57" t="str">
        <f t="shared" si="291"/>
        <v/>
      </c>
    </row>
    <row r="490" spans="2:52" x14ac:dyDescent="0.15">
      <c r="B490" s="50">
        <f t="shared" si="276"/>
        <v>16</v>
      </c>
      <c r="C490" s="50">
        <f t="shared" si="277"/>
        <v>4</v>
      </c>
      <c r="D490" s="50" t="str">
        <f t="shared" si="278"/>
        <v>2003_16_4</v>
      </c>
      <c r="E490" s="50" t="str">
        <f t="shared" si="280"/>
        <v>2_4_16</v>
      </c>
      <c r="F490" s="50">
        <f t="shared" si="281"/>
        <v>2</v>
      </c>
      <c r="G490" s="50">
        <f t="shared" si="282"/>
        <v>185</v>
      </c>
      <c r="H490" s="50">
        <f t="shared" si="283"/>
        <v>2185</v>
      </c>
      <c r="I490" s="57">
        <v>2003</v>
      </c>
      <c r="J490" s="57" t="s">
        <v>217</v>
      </c>
      <c r="K490" s="57" t="s">
        <v>543</v>
      </c>
      <c r="L490" s="57" t="str">
        <f t="shared" si="284"/>
        <v>2003_水産</v>
      </c>
      <c r="M490" s="57" t="str">
        <f t="shared" si="285"/>
        <v>2003_水産_水産情報技術</v>
      </c>
      <c r="N490" s="57">
        <f t="shared" si="279"/>
        <v>2185</v>
      </c>
      <c r="P490" s="57">
        <f t="shared" si="286"/>
        <v>489</v>
      </c>
      <c r="X490" s="59">
        <v>87</v>
      </c>
      <c r="Y490" s="56" t="str">
        <f t="shared" si="289"/>
        <v/>
      </c>
      <c r="Z490" s="57" t="str">
        <f t="shared" si="290"/>
        <v/>
      </c>
      <c r="AA490" s="57" t="str">
        <f t="shared" si="292"/>
        <v/>
      </c>
      <c r="AB490" s="57" t="str">
        <f t="shared" si="292"/>
        <v/>
      </c>
      <c r="AC490" s="57" t="str">
        <f t="shared" si="292"/>
        <v/>
      </c>
      <c r="AD490" s="57" t="str">
        <f t="shared" si="292"/>
        <v/>
      </c>
      <c r="AE490" s="57" t="str">
        <f t="shared" si="292"/>
        <v/>
      </c>
      <c r="AF490" s="57" t="str">
        <f t="shared" si="292"/>
        <v/>
      </c>
      <c r="AG490" s="57" t="str">
        <f t="shared" si="292"/>
        <v/>
      </c>
      <c r="AH490" s="57" t="str">
        <f t="shared" si="292"/>
        <v/>
      </c>
      <c r="AI490" s="57" t="str">
        <f t="shared" si="292"/>
        <v/>
      </c>
      <c r="AJ490" s="57" t="str">
        <f t="shared" si="292"/>
        <v/>
      </c>
      <c r="AK490" s="57" t="str">
        <f t="shared" si="292"/>
        <v/>
      </c>
      <c r="AL490" s="57" t="str">
        <f t="shared" si="292"/>
        <v/>
      </c>
      <c r="AM490" s="57" t="str">
        <f t="shared" si="292"/>
        <v/>
      </c>
      <c r="AN490" s="57" t="str">
        <f t="shared" si="292"/>
        <v/>
      </c>
      <c r="AO490" s="57" t="str">
        <f t="shared" si="292"/>
        <v/>
      </c>
      <c r="AP490" s="57" t="str">
        <f t="shared" si="292"/>
        <v/>
      </c>
      <c r="AQ490" s="57" t="str">
        <f t="shared" si="291"/>
        <v/>
      </c>
      <c r="AR490" s="57" t="str">
        <f t="shared" si="291"/>
        <v/>
      </c>
      <c r="AS490" s="57" t="str">
        <f t="shared" si="291"/>
        <v/>
      </c>
      <c r="AT490" s="57" t="str">
        <f t="shared" si="291"/>
        <v/>
      </c>
      <c r="AU490" s="57" t="str">
        <f t="shared" si="291"/>
        <v/>
      </c>
      <c r="AV490" s="57" t="str">
        <f t="shared" si="291"/>
        <v/>
      </c>
      <c r="AW490" s="57" t="str">
        <f t="shared" si="291"/>
        <v/>
      </c>
      <c r="AX490" s="57" t="str">
        <f t="shared" si="291"/>
        <v/>
      </c>
      <c r="AY490" s="57" t="str">
        <f t="shared" si="291"/>
        <v/>
      </c>
      <c r="AZ490" s="57" t="str">
        <f t="shared" si="291"/>
        <v/>
      </c>
    </row>
    <row r="491" spans="2:52" x14ac:dyDescent="0.15">
      <c r="B491" s="50">
        <f t="shared" si="276"/>
        <v>16</v>
      </c>
      <c r="C491" s="50">
        <f t="shared" si="277"/>
        <v>5</v>
      </c>
      <c r="D491" s="50" t="str">
        <f t="shared" si="278"/>
        <v>2003_16_5</v>
      </c>
      <c r="E491" s="50" t="str">
        <f t="shared" si="280"/>
        <v>2_5_16</v>
      </c>
      <c r="F491" s="50">
        <f t="shared" si="281"/>
        <v>2</v>
      </c>
      <c r="G491" s="50">
        <f t="shared" si="282"/>
        <v>186</v>
      </c>
      <c r="H491" s="50">
        <f t="shared" si="283"/>
        <v>2186</v>
      </c>
      <c r="I491" s="57">
        <v>2003</v>
      </c>
      <c r="J491" s="57" t="s">
        <v>217</v>
      </c>
      <c r="K491" s="57" t="s">
        <v>221</v>
      </c>
      <c r="L491" s="57" t="str">
        <f t="shared" si="284"/>
        <v>2003_水産</v>
      </c>
      <c r="M491" s="57" t="str">
        <f t="shared" si="285"/>
        <v>2003_水産_漁業</v>
      </c>
      <c r="N491" s="57">
        <f t="shared" si="279"/>
        <v>2186</v>
      </c>
      <c r="P491" s="57">
        <f t="shared" si="286"/>
        <v>490</v>
      </c>
      <c r="X491" s="59">
        <v>88</v>
      </c>
      <c r="Y491" s="56" t="str">
        <f t="shared" si="289"/>
        <v/>
      </c>
      <c r="Z491" s="57" t="str">
        <f t="shared" si="290"/>
        <v/>
      </c>
      <c r="AA491" s="57" t="str">
        <f t="shared" si="292"/>
        <v/>
      </c>
      <c r="AB491" s="57" t="str">
        <f t="shared" si="292"/>
        <v/>
      </c>
      <c r="AC491" s="57" t="str">
        <f t="shared" si="292"/>
        <v/>
      </c>
      <c r="AD491" s="57" t="str">
        <f t="shared" si="292"/>
        <v/>
      </c>
      <c r="AE491" s="57" t="str">
        <f t="shared" si="292"/>
        <v/>
      </c>
      <c r="AF491" s="57" t="str">
        <f t="shared" si="292"/>
        <v/>
      </c>
      <c r="AG491" s="57" t="str">
        <f t="shared" si="292"/>
        <v/>
      </c>
      <c r="AH491" s="57" t="str">
        <f t="shared" si="292"/>
        <v/>
      </c>
      <c r="AI491" s="57" t="str">
        <f t="shared" si="292"/>
        <v/>
      </c>
      <c r="AJ491" s="57" t="str">
        <f t="shared" si="292"/>
        <v/>
      </c>
      <c r="AK491" s="57" t="str">
        <f t="shared" si="292"/>
        <v/>
      </c>
      <c r="AL491" s="57" t="str">
        <f t="shared" si="292"/>
        <v/>
      </c>
      <c r="AM491" s="57" t="str">
        <f t="shared" si="292"/>
        <v/>
      </c>
      <c r="AN491" s="57" t="str">
        <f t="shared" si="292"/>
        <v/>
      </c>
      <c r="AO491" s="57" t="str">
        <f t="shared" si="292"/>
        <v/>
      </c>
      <c r="AP491" s="57" t="str">
        <f t="shared" si="292"/>
        <v/>
      </c>
      <c r="AQ491" s="57" t="str">
        <f t="shared" si="291"/>
        <v/>
      </c>
      <c r="AR491" s="57" t="str">
        <f t="shared" si="291"/>
        <v/>
      </c>
      <c r="AS491" s="57" t="str">
        <f t="shared" si="291"/>
        <v/>
      </c>
      <c r="AT491" s="57" t="str">
        <f t="shared" si="291"/>
        <v/>
      </c>
      <c r="AU491" s="57" t="str">
        <f t="shared" si="291"/>
        <v/>
      </c>
      <c r="AV491" s="57" t="str">
        <f t="shared" si="291"/>
        <v/>
      </c>
      <c r="AW491" s="57" t="str">
        <f t="shared" si="291"/>
        <v/>
      </c>
      <c r="AX491" s="57" t="str">
        <f t="shared" si="291"/>
        <v/>
      </c>
      <c r="AY491" s="57" t="str">
        <f t="shared" si="291"/>
        <v/>
      </c>
      <c r="AZ491" s="57" t="str">
        <f t="shared" si="291"/>
        <v/>
      </c>
    </row>
    <row r="492" spans="2:52" x14ac:dyDescent="0.15">
      <c r="B492" s="50">
        <f t="shared" si="276"/>
        <v>16</v>
      </c>
      <c r="C492" s="50">
        <f t="shared" si="277"/>
        <v>6</v>
      </c>
      <c r="D492" s="50" t="str">
        <f t="shared" si="278"/>
        <v>2003_16_6</v>
      </c>
      <c r="E492" s="50" t="str">
        <f t="shared" si="280"/>
        <v>2_6_16</v>
      </c>
      <c r="F492" s="50">
        <f t="shared" si="281"/>
        <v>2</v>
      </c>
      <c r="G492" s="50">
        <f t="shared" si="282"/>
        <v>187</v>
      </c>
      <c r="H492" s="50">
        <f t="shared" si="283"/>
        <v>2187</v>
      </c>
      <c r="I492" s="57">
        <v>2003</v>
      </c>
      <c r="J492" s="57" t="s">
        <v>217</v>
      </c>
      <c r="K492" s="57" t="s">
        <v>222</v>
      </c>
      <c r="L492" s="57" t="str">
        <f t="shared" si="284"/>
        <v>2003_水産</v>
      </c>
      <c r="M492" s="57" t="str">
        <f t="shared" si="285"/>
        <v>2003_水産_航海・計器</v>
      </c>
      <c r="N492" s="57">
        <f t="shared" si="279"/>
        <v>2187</v>
      </c>
      <c r="P492" s="57">
        <f t="shared" si="286"/>
        <v>491</v>
      </c>
      <c r="X492" s="59">
        <v>89</v>
      </c>
      <c r="Y492" s="56" t="str">
        <f t="shared" si="289"/>
        <v/>
      </c>
      <c r="Z492" s="57" t="str">
        <f t="shared" si="290"/>
        <v/>
      </c>
      <c r="AA492" s="57" t="str">
        <f t="shared" si="292"/>
        <v/>
      </c>
      <c r="AB492" s="57" t="str">
        <f t="shared" si="292"/>
        <v/>
      </c>
      <c r="AC492" s="57" t="str">
        <f t="shared" si="292"/>
        <v/>
      </c>
      <c r="AD492" s="57" t="str">
        <f t="shared" si="292"/>
        <v/>
      </c>
      <c r="AE492" s="57" t="str">
        <f t="shared" si="292"/>
        <v/>
      </c>
      <c r="AF492" s="57" t="str">
        <f t="shared" si="292"/>
        <v/>
      </c>
      <c r="AG492" s="57" t="str">
        <f t="shared" si="292"/>
        <v/>
      </c>
      <c r="AH492" s="57" t="str">
        <f t="shared" si="292"/>
        <v/>
      </c>
      <c r="AI492" s="57" t="str">
        <f t="shared" si="292"/>
        <v/>
      </c>
      <c r="AJ492" s="57" t="str">
        <f t="shared" si="292"/>
        <v/>
      </c>
      <c r="AK492" s="57" t="str">
        <f t="shared" si="292"/>
        <v/>
      </c>
      <c r="AL492" s="57" t="str">
        <f t="shared" si="292"/>
        <v/>
      </c>
      <c r="AM492" s="57" t="str">
        <f t="shared" si="292"/>
        <v/>
      </c>
      <c r="AN492" s="57" t="str">
        <f t="shared" si="292"/>
        <v/>
      </c>
      <c r="AO492" s="57" t="str">
        <f t="shared" si="292"/>
        <v/>
      </c>
      <c r="AP492" s="57" t="str">
        <f t="shared" si="292"/>
        <v/>
      </c>
      <c r="AQ492" s="57" t="str">
        <f t="shared" si="291"/>
        <v/>
      </c>
      <c r="AR492" s="57" t="str">
        <f t="shared" si="291"/>
        <v/>
      </c>
      <c r="AS492" s="57" t="str">
        <f t="shared" si="291"/>
        <v/>
      </c>
      <c r="AT492" s="57" t="str">
        <f t="shared" si="291"/>
        <v/>
      </c>
      <c r="AU492" s="57" t="str">
        <f t="shared" si="291"/>
        <v/>
      </c>
      <c r="AV492" s="57" t="str">
        <f t="shared" si="291"/>
        <v/>
      </c>
      <c r="AW492" s="57" t="str">
        <f t="shared" si="291"/>
        <v/>
      </c>
      <c r="AX492" s="57" t="str">
        <f t="shared" si="291"/>
        <v/>
      </c>
      <c r="AY492" s="57" t="str">
        <f t="shared" si="291"/>
        <v/>
      </c>
      <c r="AZ492" s="57" t="str">
        <f t="shared" si="291"/>
        <v/>
      </c>
    </row>
    <row r="493" spans="2:52" x14ac:dyDescent="0.15">
      <c r="B493" s="50">
        <f t="shared" si="276"/>
        <v>16</v>
      </c>
      <c r="C493" s="50">
        <f t="shared" si="277"/>
        <v>7</v>
      </c>
      <c r="D493" s="50" t="str">
        <f t="shared" si="278"/>
        <v>2003_16_7</v>
      </c>
      <c r="E493" s="50" t="str">
        <f t="shared" si="280"/>
        <v>2_7_16</v>
      </c>
      <c r="F493" s="50">
        <f t="shared" si="281"/>
        <v>2</v>
      </c>
      <c r="G493" s="50">
        <f t="shared" si="282"/>
        <v>188</v>
      </c>
      <c r="H493" s="50">
        <f t="shared" si="283"/>
        <v>2188</v>
      </c>
      <c r="I493" s="57">
        <v>2003</v>
      </c>
      <c r="J493" s="57" t="s">
        <v>217</v>
      </c>
      <c r="K493" s="57" t="s">
        <v>537</v>
      </c>
      <c r="L493" s="57" t="str">
        <f t="shared" si="284"/>
        <v>2003_水産</v>
      </c>
      <c r="M493" s="57" t="str">
        <f t="shared" si="285"/>
        <v>2003_水産_漁船運用</v>
      </c>
      <c r="N493" s="57">
        <f t="shared" si="279"/>
        <v>2188</v>
      </c>
      <c r="P493" s="57">
        <f t="shared" si="286"/>
        <v>492</v>
      </c>
      <c r="X493" s="59">
        <v>90</v>
      </c>
      <c r="Y493" s="56" t="str">
        <f t="shared" si="289"/>
        <v/>
      </c>
      <c r="Z493" s="57" t="str">
        <f t="shared" si="290"/>
        <v/>
      </c>
      <c r="AA493" s="57" t="str">
        <f t="shared" si="292"/>
        <v/>
      </c>
      <c r="AB493" s="57" t="str">
        <f t="shared" si="292"/>
        <v/>
      </c>
      <c r="AC493" s="57" t="str">
        <f t="shared" si="292"/>
        <v/>
      </c>
      <c r="AD493" s="57" t="str">
        <f t="shared" si="292"/>
        <v/>
      </c>
      <c r="AE493" s="57" t="str">
        <f t="shared" si="292"/>
        <v/>
      </c>
      <c r="AF493" s="57" t="str">
        <f t="shared" si="292"/>
        <v/>
      </c>
      <c r="AG493" s="57" t="str">
        <f t="shared" si="292"/>
        <v/>
      </c>
      <c r="AH493" s="57" t="str">
        <f t="shared" si="292"/>
        <v/>
      </c>
      <c r="AI493" s="57" t="str">
        <f t="shared" si="292"/>
        <v/>
      </c>
      <c r="AJ493" s="57" t="str">
        <f t="shared" si="292"/>
        <v/>
      </c>
      <c r="AK493" s="57" t="str">
        <f t="shared" si="292"/>
        <v/>
      </c>
      <c r="AL493" s="57" t="str">
        <f t="shared" si="292"/>
        <v/>
      </c>
      <c r="AM493" s="57" t="str">
        <f t="shared" si="292"/>
        <v/>
      </c>
      <c r="AN493" s="57" t="str">
        <f t="shared" si="292"/>
        <v/>
      </c>
      <c r="AO493" s="57" t="str">
        <f t="shared" si="292"/>
        <v/>
      </c>
      <c r="AP493" s="57" t="str">
        <f t="shared" si="292"/>
        <v/>
      </c>
      <c r="AQ493" s="57" t="str">
        <f t="shared" si="291"/>
        <v/>
      </c>
      <c r="AR493" s="57" t="str">
        <f t="shared" si="291"/>
        <v/>
      </c>
      <c r="AS493" s="57" t="str">
        <f t="shared" si="291"/>
        <v/>
      </c>
      <c r="AT493" s="57" t="str">
        <f t="shared" si="291"/>
        <v/>
      </c>
      <c r="AU493" s="57" t="str">
        <f t="shared" si="291"/>
        <v/>
      </c>
      <c r="AV493" s="57" t="str">
        <f t="shared" si="291"/>
        <v/>
      </c>
      <c r="AW493" s="57" t="str">
        <f t="shared" si="291"/>
        <v/>
      </c>
      <c r="AX493" s="57" t="str">
        <f t="shared" si="291"/>
        <v/>
      </c>
      <c r="AY493" s="57" t="str">
        <f t="shared" si="291"/>
        <v/>
      </c>
      <c r="AZ493" s="57" t="str">
        <f t="shared" si="291"/>
        <v/>
      </c>
    </row>
    <row r="494" spans="2:52" x14ac:dyDescent="0.15">
      <c r="B494" s="50">
        <f t="shared" si="276"/>
        <v>16</v>
      </c>
      <c r="C494" s="50">
        <f t="shared" si="277"/>
        <v>8</v>
      </c>
      <c r="D494" s="50" t="str">
        <f t="shared" si="278"/>
        <v>2003_16_8</v>
      </c>
      <c r="E494" s="50" t="str">
        <f t="shared" si="280"/>
        <v>2_8_16</v>
      </c>
      <c r="F494" s="50">
        <f t="shared" si="281"/>
        <v>2</v>
      </c>
      <c r="G494" s="50">
        <f t="shared" si="282"/>
        <v>189</v>
      </c>
      <c r="H494" s="50">
        <f t="shared" si="283"/>
        <v>2189</v>
      </c>
      <c r="I494" s="57">
        <v>2003</v>
      </c>
      <c r="J494" s="57" t="s">
        <v>217</v>
      </c>
      <c r="K494" s="57" t="s">
        <v>224</v>
      </c>
      <c r="L494" s="57" t="str">
        <f t="shared" si="284"/>
        <v>2003_水産</v>
      </c>
      <c r="M494" s="57" t="str">
        <f t="shared" si="285"/>
        <v>2003_水産_船用機関</v>
      </c>
      <c r="N494" s="57">
        <f t="shared" si="279"/>
        <v>2189</v>
      </c>
      <c r="P494" s="57">
        <f t="shared" si="286"/>
        <v>493</v>
      </c>
    </row>
    <row r="495" spans="2:52" x14ac:dyDescent="0.15">
      <c r="B495" s="50">
        <f t="shared" si="276"/>
        <v>16</v>
      </c>
      <c r="C495" s="50">
        <f t="shared" si="277"/>
        <v>9</v>
      </c>
      <c r="D495" s="50" t="str">
        <f t="shared" si="278"/>
        <v>2003_16_9</v>
      </c>
      <c r="E495" s="50" t="str">
        <f t="shared" si="280"/>
        <v>2_9_16</v>
      </c>
      <c r="F495" s="50">
        <f t="shared" si="281"/>
        <v>2</v>
      </c>
      <c r="G495" s="50">
        <f t="shared" si="282"/>
        <v>190</v>
      </c>
      <c r="H495" s="50">
        <f t="shared" si="283"/>
        <v>2190</v>
      </c>
      <c r="I495" s="57">
        <v>2003</v>
      </c>
      <c r="J495" s="57" t="s">
        <v>217</v>
      </c>
      <c r="K495" s="57" t="s">
        <v>225</v>
      </c>
      <c r="L495" s="57" t="str">
        <f t="shared" si="284"/>
        <v>2003_水産</v>
      </c>
      <c r="M495" s="57" t="str">
        <f t="shared" si="285"/>
        <v>2003_水産_機械設計工作</v>
      </c>
      <c r="N495" s="57">
        <f t="shared" si="279"/>
        <v>2190</v>
      </c>
      <c r="P495" s="57">
        <f t="shared" si="286"/>
        <v>494</v>
      </c>
    </row>
    <row r="496" spans="2:52" x14ac:dyDescent="0.15">
      <c r="B496" s="50">
        <f t="shared" si="276"/>
        <v>16</v>
      </c>
      <c r="C496" s="50">
        <f t="shared" si="277"/>
        <v>10</v>
      </c>
      <c r="D496" s="50" t="str">
        <f t="shared" si="278"/>
        <v>2003_16_10</v>
      </c>
      <c r="E496" s="50" t="str">
        <f t="shared" si="280"/>
        <v>2_10_16</v>
      </c>
      <c r="F496" s="50">
        <f t="shared" si="281"/>
        <v>2</v>
      </c>
      <c r="G496" s="50">
        <f t="shared" si="282"/>
        <v>191</v>
      </c>
      <c r="H496" s="50">
        <f t="shared" si="283"/>
        <v>2191</v>
      </c>
      <c r="I496" s="57">
        <v>2003</v>
      </c>
      <c r="J496" s="57" t="s">
        <v>217</v>
      </c>
      <c r="K496" s="57" t="s">
        <v>540</v>
      </c>
      <c r="L496" s="57" t="str">
        <f t="shared" si="284"/>
        <v>2003_水産</v>
      </c>
      <c r="M496" s="57" t="str">
        <f t="shared" si="285"/>
        <v>2003_水産_電気工学</v>
      </c>
      <c r="N496" s="57">
        <f t="shared" si="279"/>
        <v>2191</v>
      </c>
      <c r="P496" s="57">
        <f t="shared" si="286"/>
        <v>495</v>
      </c>
    </row>
    <row r="497" spans="2:52" x14ac:dyDescent="0.15">
      <c r="B497" s="50">
        <f t="shared" si="276"/>
        <v>16</v>
      </c>
      <c r="C497" s="50">
        <f t="shared" si="277"/>
        <v>11</v>
      </c>
      <c r="D497" s="50" t="str">
        <f t="shared" si="278"/>
        <v>2003_16_11</v>
      </c>
      <c r="E497" s="50" t="str">
        <f t="shared" si="280"/>
        <v>2_11_16</v>
      </c>
      <c r="F497" s="50">
        <f t="shared" si="281"/>
        <v>2</v>
      </c>
      <c r="G497" s="50">
        <f t="shared" si="282"/>
        <v>192</v>
      </c>
      <c r="H497" s="50">
        <f t="shared" si="283"/>
        <v>2192</v>
      </c>
      <c r="I497" s="57">
        <v>2003</v>
      </c>
      <c r="J497" s="57" t="s">
        <v>217</v>
      </c>
      <c r="K497" s="57" t="s">
        <v>541</v>
      </c>
      <c r="L497" s="57" t="str">
        <f t="shared" si="284"/>
        <v>2003_水産</v>
      </c>
      <c r="M497" s="57" t="str">
        <f t="shared" si="285"/>
        <v>2003_水産_通信工学</v>
      </c>
      <c r="N497" s="57">
        <f t="shared" si="279"/>
        <v>2192</v>
      </c>
      <c r="P497" s="57">
        <f t="shared" si="286"/>
        <v>496</v>
      </c>
    </row>
    <row r="498" spans="2:52" x14ac:dyDescent="0.15">
      <c r="B498" s="50">
        <f t="shared" si="276"/>
        <v>16</v>
      </c>
      <c r="C498" s="50">
        <f t="shared" si="277"/>
        <v>12</v>
      </c>
      <c r="D498" s="50" t="str">
        <f t="shared" si="278"/>
        <v>2003_16_12</v>
      </c>
      <c r="E498" s="50" t="str">
        <f t="shared" si="280"/>
        <v>2_12_16</v>
      </c>
      <c r="F498" s="50">
        <f t="shared" si="281"/>
        <v>2</v>
      </c>
      <c r="G498" s="50">
        <f t="shared" si="282"/>
        <v>193</v>
      </c>
      <c r="H498" s="50">
        <f t="shared" si="283"/>
        <v>2193</v>
      </c>
      <c r="I498" s="57">
        <v>2003</v>
      </c>
      <c r="J498" s="57" t="s">
        <v>217</v>
      </c>
      <c r="K498" s="57" t="s">
        <v>542</v>
      </c>
      <c r="L498" s="57" t="str">
        <f t="shared" si="284"/>
        <v>2003_水産</v>
      </c>
      <c r="M498" s="57" t="str">
        <f t="shared" si="285"/>
        <v>2003_水産_電気通信理論</v>
      </c>
      <c r="N498" s="57">
        <f t="shared" si="279"/>
        <v>2193</v>
      </c>
      <c r="P498" s="57">
        <f t="shared" si="286"/>
        <v>497</v>
      </c>
    </row>
    <row r="499" spans="2:52" x14ac:dyDescent="0.15">
      <c r="B499" s="50">
        <f t="shared" si="276"/>
        <v>16</v>
      </c>
      <c r="C499" s="50">
        <f t="shared" si="277"/>
        <v>13</v>
      </c>
      <c r="D499" s="50" t="str">
        <f t="shared" si="278"/>
        <v>2003_16_13</v>
      </c>
      <c r="E499" s="50" t="str">
        <f t="shared" si="280"/>
        <v>2_13_16</v>
      </c>
      <c r="F499" s="50">
        <f t="shared" si="281"/>
        <v>2</v>
      </c>
      <c r="G499" s="50">
        <f t="shared" si="282"/>
        <v>194</v>
      </c>
      <c r="H499" s="50">
        <f t="shared" si="283"/>
        <v>2194</v>
      </c>
      <c r="I499" s="57">
        <v>2003</v>
      </c>
      <c r="J499" s="57" t="s">
        <v>217</v>
      </c>
      <c r="K499" s="57" t="s">
        <v>544</v>
      </c>
      <c r="L499" s="57" t="str">
        <f t="shared" si="284"/>
        <v>2003_水産</v>
      </c>
      <c r="M499" s="57" t="str">
        <f t="shared" si="285"/>
        <v>2003_水産_栽培漁業</v>
      </c>
      <c r="N499" s="57">
        <f t="shared" si="279"/>
        <v>2194</v>
      </c>
      <c r="P499" s="57">
        <f t="shared" si="286"/>
        <v>498</v>
      </c>
    </row>
    <row r="500" spans="2:52" x14ac:dyDescent="0.15">
      <c r="B500" s="50">
        <f t="shared" si="276"/>
        <v>16</v>
      </c>
      <c r="C500" s="50">
        <f t="shared" si="277"/>
        <v>14</v>
      </c>
      <c r="D500" s="50" t="str">
        <f t="shared" si="278"/>
        <v>2003_16_14</v>
      </c>
      <c r="E500" s="50" t="str">
        <f t="shared" si="280"/>
        <v>2_14_16</v>
      </c>
      <c r="F500" s="50">
        <f t="shared" si="281"/>
        <v>2</v>
      </c>
      <c r="G500" s="50">
        <f t="shared" si="282"/>
        <v>195</v>
      </c>
      <c r="H500" s="50">
        <f t="shared" si="283"/>
        <v>2195</v>
      </c>
      <c r="I500" s="57">
        <v>2003</v>
      </c>
      <c r="J500" s="57" t="s">
        <v>217</v>
      </c>
      <c r="K500" s="57" t="s">
        <v>545</v>
      </c>
      <c r="L500" s="57" t="str">
        <f t="shared" si="284"/>
        <v>2003_水産</v>
      </c>
      <c r="M500" s="57" t="str">
        <f t="shared" si="285"/>
        <v>2003_水産_水産生物</v>
      </c>
      <c r="N500" s="57">
        <f t="shared" si="279"/>
        <v>2195</v>
      </c>
      <c r="P500" s="57">
        <f t="shared" si="286"/>
        <v>499</v>
      </c>
    </row>
    <row r="501" spans="2:52" x14ac:dyDescent="0.15">
      <c r="B501" s="50">
        <f t="shared" si="276"/>
        <v>16</v>
      </c>
      <c r="C501" s="50">
        <f t="shared" si="277"/>
        <v>15</v>
      </c>
      <c r="D501" s="50" t="str">
        <f t="shared" si="278"/>
        <v>2003_16_15</v>
      </c>
      <c r="E501" s="50" t="str">
        <f t="shared" si="280"/>
        <v>2_15_16</v>
      </c>
      <c r="F501" s="50">
        <f t="shared" si="281"/>
        <v>2</v>
      </c>
      <c r="G501" s="50">
        <f t="shared" si="282"/>
        <v>196</v>
      </c>
      <c r="H501" s="50">
        <f t="shared" si="283"/>
        <v>2196</v>
      </c>
      <c r="I501" s="57">
        <v>2003</v>
      </c>
      <c r="J501" s="57" t="s">
        <v>217</v>
      </c>
      <c r="K501" s="57" t="s">
        <v>231</v>
      </c>
      <c r="L501" s="57" t="str">
        <f t="shared" si="284"/>
        <v>2003_水産</v>
      </c>
      <c r="M501" s="57" t="str">
        <f t="shared" si="285"/>
        <v>2003_水産_海洋環境</v>
      </c>
      <c r="N501" s="57">
        <f t="shared" si="279"/>
        <v>2196</v>
      </c>
      <c r="P501" s="57">
        <f t="shared" si="286"/>
        <v>500</v>
      </c>
      <c r="V501" s="59">
        <v>6</v>
      </c>
      <c r="W501" s="59" t="str">
        <f>IFERROR(VLOOKUP(V501,$Q:$R,2,0),"")</f>
        <v/>
      </c>
      <c r="Y501" s="60"/>
      <c r="Z501" s="60" t="str">
        <f>IF(W501="","",0)</f>
        <v/>
      </c>
      <c r="AA501" s="60" t="str">
        <f t="shared" ref="AA501:AZ501" si="293">IF(Z501="","",IF(Z501+1&lt;=$W503-3-100*($V501-1),Z501+1,""))</f>
        <v/>
      </c>
      <c r="AB501" s="60" t="str">
        <f t="shared" si="293"/>
        <v/>
      </c>
      <c r="AC501" s="60" t="str">
        <f t="shared" si="293"/>
        <v/>
      </c>
      <c r="AD501" s="60" t="str">
        <f t="shared" si="293"/>
        <v/>
      </c>
      <c r="AE501" s="60" t="str">
        <f t="shared" si="293"/>
        <v/>
      </c>
      <c r="AF501" s="60" t="str">
        <f t="shared" si="293"/>
        <v/>
      </c>
      <c r="AG501" s="60" t="str">
        <f t="shared" si="293"/>
        <v/>
      </c>
      <c r="AH501" s="60" t="str">
        <f t="shared" si="293"/>
        <v/>
      </c>
      <c r="AI501" s="60" t="str">
        <f t="shared" si="293"/>
        <v/>
      </c>
      <c r="AJ501" s="60" t="str">
        <f t="shared" si="293"/>
        <v/>
      </c>
      <c r="AK501" s="60" t="str">
        <f t="shared" si="293"/>
        <v/>
      </c>
      <c r="AL501" s="60" t="str">
        <f t="shared" si="293"/>
        <v/>
      </c>
      <c r="AM501" s="60" t="str">
        <f t="shared" si="293"/>
        <v/>
      </c>
      <c r="AN501" s="60" t="str">
        <f t="shared" si="293"/>
        <v/>
      </c>
      <c r="AO501" s="60" t="str">
        <f t="shared" si="293"/>
        <v/>
      </c>
      <c r="AP501" s="60" t="str">
        <f t="shared" si="293"/>
        <v/>
      </c>
      <c r="AQ501" s="60" t="str">
        <f t="shared" si="293"/>
        <v/>
      </c>
      <c r="AR501" s="60" t="str">
        <f t="shared" si="293"/>
        <v/>
      </c>
      <c r="AS501" s="60" t="str">
        <f t="shared" si="293"/>
        <v/>
      </c>
      <c r="AT501" s="60" t="str">
        <f t="shared" si="293"/>
        <v/>
      </c>
      <c r="AU501" s="60" t="str">
        <f t="shared" si="293"/>
        <v/>
      </c>
      <c r="AV501" s="60" t="str">
        <f t="shared" si="293"/>
        <v/>
      </c>
      <c r="AW501" s="60" t="str">
        <f t="shared" si="293"/>
        <v/>
      </c>
      <c r="AX501" s="60" t="str">
        <f t="shared" si="293"/>
        <v/>
      </c>
      <c r="AY501" s="60" t="str">
        <f t="shared" si="293"/>
        <v/>
      </c>
      <c r="AZ501" s="60" t="str">
        <f t="shared" si="293"/>
        <v/>
      </c>
    </row>
    <row r="502" spans="2:52" x14ac:dyDescent="0.15">
      <c r="B502" s="50">
        <f t="shared" si="276"/>
        <v>16</v>
      </c>
      <c r="C502" s="50">
        <f t="shared" si="277"/>
        <v>16</v>
      </c>
      <c r="D502" s="50" t="str">
        <f t="shared" si="278"/>
        <v>2003_16_16</v>
      </c>
      <c r="E502" s="50" t="str">
        <f t="shared" si="280"/>
        <v>2_16_16</v>
      </c>
      <c r="F502" s="50">
        <f t="shared" si="281"/>
        <v>2</v>
      </c>
      <c r="G502" s="50">
        <f t="shared" si="282"/>
        <v>197</v>
      </c>
      <c r="H502" s="50">
        <f t="shared" si="283"/>
        <v>2197</v>
      </c>
      <c r="I502" s="57">
        <v>2003</v>
      </c>
      <c r="J502" s="57" t="s">
        <v>217</v>
      </c>
      <c r="K502" s="57" t="s">
        <v>600</v>
      </c>
      <c r="L502" s="57" t="str">
        <f t="shared" si="284"/>
        <v>2003_水産</v>
      </c>
      <c r="M502" s="57" t="str">
        <f t="shared" si="285"/>
        <v>2003_水産_操船</v>
      </c>
      <c r="N502" s="57">
        <f t="shared" si="279"/>
        <v>2197</v>
      </c>
      <c r="P502" s="57">
        <f t="shared" si="286"/>
        <v>501</v>
      </c>
      <c r="W502" s="56">
        <f>100*(V501-1)+4</f>
        <v>504</v>
      </c>
      <c r="Z502" s="57" t="str">
        <f>IF(Z501="","","tb"&amp;$W501&amp;"_教科")</f>
        <v/>
      </c>
      <c r="AA502" s="57" t="str">
        <f>IF(AA501="","","tb"&amp;$W501&amp;"_"&amp;VLOOKUP(AA501,$X504:$Z593,3,0))</f>
        <v/>
      </c>
      <c r="AB502" s="57" t="str">
        <f>IF(AB501="","","tb"&amp;$W501&amp;"_"&amp;VLOOKUP(AB501,$X504:$Z593,3,0))</f>
        <v/>
      </c>
      <c r="AC502" s="57" t="str">
        <f t="shared" ref="AC502" si="294">IF(AC501="","","tb"&amp;$W501&amp;"_"&amp;VLOOKUP(AC501,$X504:$Z593,3,0))</f>
        <v/>
      </c>
      <c r="AD502" s="57" t="str">
        <f t="shared" ref="AD502" si="295">IF(AD501="","","tb"&amp;$W501&amp;"_"&amp;VLOOKUP(AD501,$X504:$Z593,3,0))</f>
        <v/>
      </c>
      <c r="AE502" s="57" t="str">
        <f t="shared" ref="AE502" si="296">IF(AE501="","","tb"&amp;$W501&amp;"_"&amp;VLOOKUP(AE501,$X504:$Z593,3,0))</f>
        <v/>
      </c>
      <c r="AF502" s="57" t="str">
        <f t="shared" ref="AF502" si="297">IF(AF501="","","tb"&amp;$W501&amp;"_"&amp;VLOOKUP(AF501,$X504:$Z593,3,0))</f>
        <v/>
      </c>
      <c r="AG502" s="57" t="str">
        <f t="shared" ref="AG502" si="298">IF(AG501="","","tb"&amp;$W501&amp;"_"&amp;VLOOKUP(AG501,$X504:$Z593,3,0))</f>
        <v/>
      </c>
      <c r="AH502" s="57" t="str">
        <f t="shared" ref="AH502" si="299">IF(AH501="","","tb"&amp;$W501&amp;"_"&amp;VLOOKUP(AH501,$X504:$Z593,3,0))</f>
        <v/>
      </c>
      <c r="AI502" s="57" t="str">
        <f t="shared" ref="AI502" si="300">IF(AI501="","","tb"&amp;$W501&amp;"_"&amp;VLOOKUP(AI501,$X504:$Z593,3,0))</f>
        <v/>
      </c>
      <c r="AJ502" s="57" t="str">
        <f t="shared" ref="AJ502" si="301">IF(AJ501="","","tb"&amp;$W501&amp;"_"&amp;VLOOKUP(AJ501,$X504:$Z593,3,0))</f>
        <v/>
      </c>
      <c r="AK502" s="57" t="str">
        <f t="shared" ref="AK502" si="302">IF(AK501="","","tb"&amp;$W501&amp;"_"&amp;VLOOKUP(AK501,$X504:$Z593,3,0))</f>
        <v/>
      </c>
      <c r="AL502" s="57" t="str">
        <f t="shared" ref="AL502" si="303">IF(AL501="","","tb"&amp;$W501&amp;"_"&amp;VLOOKUP(AL501,$X504:$Z593,3,0))</f>
        <v/>
      </c>
      <c r="AM502" s="57" t="str">
        <f t="shared" ref="AM502" si="304">IF(AM501="","","tb"&amp;$W501&amp;"_"&amp;VLOOKUP(AM501,$X504:$Z593,3,0))</f>
        <v/>
      </c>
      <c r="AN502" s="57" t="str">
        <f t="shared" ref="AN502" si="305">IF(AN501="","","tb"&amp;$W501&amp;"_"&amp;VLOOKUP(AN501,$X504:$Z593,3,0))</f>
        <v/>
      </c>
      <c r="AO502" s="57" t="str">
        <f t="shared" ref="AO502" si="306">IF(AO501="","","tb"&amp;$W501&amp;"_"&amp;VLOOKUP(AO501,$X504:$Z593,3,0))</f>
        <v/>
      </c>
      <c r="AP502" s="57" t="str">
        <f t="shared" ref="AP502" si="307">IF(AP501="","","tb"&amp;$W501&amp;"_"&amp;VLOOKUP(AP501,$X504:$Z593,3,0))</f>
        <v/>
      </c>
      <c r="AQ502" s="57" t="str">
        <f t="shared" ref="AQ502" si="308">IF(AQ501="","","tb"&amp;$W501&amp;"_"&amp;VLOOKUP(AQ501,$X504:$Z593,3,0))</f>
        <v/>
      </c>
      <c r="AR502" s="57" t="str">
        <f t="shared" ref="AR502" si="309">IF(AR501="","","tb"&amp;$W501&amp;"_"&amp;VLOOKUP(AR501,$X504:$Z593,3,0))</f>
        <v/>
      </c>
      <c r="AS502" s="57" t="str">
        <f t="shared" ref="AS502" si="310">IF(AS501="","","tb"&amp;$W501&amp;"_"&amp;VLOOKUP(AS501,$X504:$Z593,3,0))</f>
        <v/>
      </c>
      <c r="AT502" s="57" t="str">
        <f t="shared" ref="AT502" si="311">IF(AT501="","","tb"&amp;$W501&amp;"_"&amp;VLOOKUP(AT501,$X504:$Z593,3,0))</f>
        <v/>
      </c>
      <c r="AU502" s="57" t="str">
        <f t="shared" ref="AU502" si="312">IF(AU501="","","tb"&amp;$W501&amp;"_"&amp;VLOOKUP(AU501,$X504:$Z593,3,0))</f>
        <v/>
      </c>
      <c r="AV502" s="57" t="str">
        <f t="shared" ref="AV502" si="313">IF(AV501="","","tb"&amp;$W501&amp;"_"&amp;VLOOKUP(AV501,$X504:$Z593,3,0))</f>
        <v/>
      </c>
      <c r="AW502" s="57" t="str">
        <f t="shared" ref="AW502" si="314">IF(AW501="","","tb"&amp;$W501&amp;"_"&amp;VLOOKUP(AW501,$X504:$Z593,3,0))</f>
        <v/>
      </c>
      <c r="AX502" s="57" t="str">
        <f t="shared" ref="AX502" si="315">IF(AX501="","","tb"&amp;$W501&amp;"_"&amp;VLOOKUP(AX501,$X504:$Z593,3,0))</f>
        <v/>
      </c>
      <c r="AY502" s="57" t="str">
        <f t="shared" ref="AY502" si="316">IF(AY501="","","tb"&amp;$W501&amp;"_"&amp;VLOOKUP(AY501,$X504:$Z593,3,0))</f>
        <v/>
      </c>
      <c r="AZ502" s="57" t="str">
        <f t="shared" ref="AZ502" si="317">IF(AZ501="","","tb"&amp;$W501&amp;"_"&amp;VLOOKUP(AZ501,$X504:$Z593,3,0))</f>
        <v/>
      </c>
    </row>
    <row r="503" spans="2:52" x14ac:dyDescent="0.15">
      <c r="B503" s="50">
        <f t="shared" si="276"/>
        <v>16</v>
      </c>
      <c r="C503" s="50">
        <f t="shared" si="277"/>
        <v>17</v>
      </c>
      <c r="D503" s="50" t="str">
        <f t="shared" si="278"/>
        <v>2003_16_17</v>
      </c>
      <c r="E503" s="50" t="str">
        <f t="shared" si="280"/>
        <v>2_17_16</v>
      </c>
      <c r="F503" s="50">
        <f t="shared" si="281"/>
        <v>2</v>
      </c>
      <c r="G503" s="50">
        <f t="shared" si="282"/>
        <v>198</v>
      </c>
      <c r="H503" s="50">
        <f t="shared" si="283"/>
        <v>2198</v>
      </c>
      <c r="I503" s="57">
        <v>2003</v>
      </c>
      <c r="J503" s="57" t="s">
        <v>217</v>
      </c>
      <c r="K503" s="57" t="s">
        <v>548</v>
      </c>
      <c r="L503" s="57" t="str">
        <f t="shared" si="284"/>
        <v>2003_水産</v>
      </c>
      <c r="M503" s="57" t="str">
        <f t="shared" si="285"/>
        <v>2003_水産_水産食品製造</v>
      </c>
      <c r="N503" s="57">
        <f t="shared" si="279"/>
        <v>2198</v>
      </c>
      <c r="P503" s="57">
        <f t="shared" si="286"/>
        <v>502</v>
      </c>
      <c r="W503" s="56">
        <f>IFERROR(VLOOKUP(V501,$Q:$U,5,0)+W502-1,0)</f>
        <v>0</v>
      </c>
      <c r="Z503" s="57" t="str">
        <f>IF(Z501="","","=教育課程!R"&amp;$W502&amp;"C"&amp;COLUMN()&amp;":R"&amp;$W503&amp;"C"&amp;COLUMN())</f>
        <v/>
      </c>
      <c r="AA503" s="57" t="str">
        <f t="shared" ref="AA503:AZ503" si="318">IF(AA501="","","=教育課程!R"&amp;$W502&amp;"C"&amp;COLUMN()&amp;":R"&amp;VLOOKUP(AA501,$X504:$Z593,2,0)+$W502-1&amp;"C"&amp;COLUMN())</f>
        <v/>
      </c>
      <c r="AB503" s="57" t="str">
        <f t="shared" si="318"/>
        <v/>
      </c>
      <c r="AC503" s="57" t="str">
        <f t="shared" si="318"/>
        <v/>
      </c>
      <c r="AD503" s="57" t="str">
        <f t="shared" si="318"/>
        <v/>
      </c>
      <c r="AE503" s="57" t="str">
        <f t="shared" si="318"/>
        <v/>
      </c>
      <c r="AF503" s="57" t="str">
        <f t="shared" si="318"/>
        <v/>
      </c>
      <c r="AG503" s="57" t="str">
        <f t="shared" si="318"/>
        <v/>
      </c>
      <c r="AH503" s="57" t="str">
        <f t="shared" si="318"/>
        <v/>
      </c>
      <c r="AI503" s="57" t="str">
        <f t="shared" si="318"/>
        <v/>
      </c>
      <c r="AJ503" s="57" t="str">
        <f t="shared" si="318"/>
        <v/>
      </c>
      <c r="AK503" s="57" t="str">
        <f t="shared" si="318"/>
        <v/>
      </c>
      <c r="AL503" s="57" t="str">
        <f t="shared" si="318"/>
        <v/>
      </c>
      <c r="AM503" s="57" t="str">
        <f t="shared" si="318"/>
        <v/>
      </c>
      <c r="AN503" s="57" t="str">
        <f t="shared" si="318"/>
        <v/>
      </c>
      <c r="AO503" s="57" t="str">
        <f t="shared" si="318"/>
        <v/>
      </c>
      <c r="AP503" s="57" t="str">
        <f t="shared" si="318"/>
        <v/>
      </c>
      <c r="AQ503" s="57" t="str">
        <f t="shared" si="318"/>
        <v/>
      </c>
      <c r="AR503" s="57" t="str">
        <f t="shared" si="318"/>
        <v/>
      </c>
      <c r="AS503" s="57" t="str">
        <f t="shared" si="318"/>
        <v/>
      </c>
      <c r="AT503" s="57" t="str">
        <f t="shared" si="318"/>
        <v/>
      </c>
      <c r="AU503" s="57" t="str">
        <f t="shared" si="318"/>
        <v/>
      </c>
      <c r="AV503" s="57" t="str">
        <f t="shared" si="318"/>
        <v/>
      </c>
      <c r="AW503" s="57" t="str">
        <f t="shared" si="318"/>
        <v/>
      </c>
      <c r="AX503" s="57" t="str">
        <f t="shared" si="318"/>
        <v/>
      </c>
      <c r="AY503" s="57" t="str">
        <f t="shared" si="318"/>
        <v/>
      </c>
      <c r="AZ503" s="57" t="str">
        <f t="shared" si="318"/>
        <v/>
      </c>
    </row>
    <row r="504" spans="2:52" x14ac:dyDescent="0.15">
      <c r="B504" s="50">
        <f t="shared" si="276"/>
        <v>16</v>
      </c>
      <c r="C504" s="50">
        <f t="shared" si="277"/>
        <v>18</v>
      </c>
      <c r="D504" s="50" t="str">
        <f t="shared" si="278"/>
        <v>2003_16_18</v>
      </c>
      <c r="E504" s="50" t="str">
        <f t="shared" si="280"/>
        <v>2_18_16</v>
      </c>
      <c r="F504" s="50">
        <f t="shared" si="281"/>
        <v>2</v>
      </c>
      <c r="G504" s="50">
        <f t="shared" si="282"/>
        <v>199</v>
      </c>
      <c r="H504" s="50">
        <f t="shared" si="283"/>
        <v>2199</v>
      </c>
      <c r="I504" s="57">
        <v>2003</v>
      </c>
      <c r="J504" s="57" t="s">
        <v>217</v>
      </c>
      <c r="K504" s="57" t="s">
        <v>601</v>
      </c>
      <c r="L504" s="57" t="str">
        <f t="shared" si="284"/>
        <v>2003_水産</v>
      </c>
      <c r="M504" s="57" t="str">
        <f t="shared" si="285"/>
        <v>2003_水産_水産食品管理</v>
      </c>
      <c r="N504" s="57">
        <f t="shared" si="279"/>
        <v>2199</v>
      </c>
      <c r="P504" s="57">
        <f t="shared" si="286"/>
        <v>503</v>
      </c>
      <c r="X504" s="59">
        <v>1</v>
      </c>
      <c r="Y504" s="56" t="str">
        <f>IF($Z504="","",COUNTIF($L:$L,W$501&amp;"_"&amp;$Z504))</f>
        <v/>
      </c>
      <c r="Z504" s="57" t="str">
        <f>IFERROR(VLOOKUP($W$501&amp;"_"&amp;$X504&amp;"_1",$D:$J,7,0),"")</f>
        <v/>
      </c>
      <c r="AA504" s="57" t="str">
        <f>IFERROR(VLOOKUP($W$501&amp;"_"&amp;AA$501&amp;"_"&amp;$X504,$D:$K,8,0),"")</f>
        <v/>
      </c>
      <c r="AB504" s="57" t="str">
        <f t="shared" ref="AB504:AZ514" si="319">IFERROR(VLOOKUP($W$501&amp;"_"&amp;AB$501&amp;"_"&amp;$X504,$D:$K,8,0),"")</f>
        <v/>
      </c>
      <c r="AC504" s="57" t="str">
        <f t="shared" si="319"/>
        <v/>
      </c>
      <c r="AD504" s="57" t="str">
        <f t="shared" si="319"/>
        <v/>
      </c>
      <c r="AE504" s="57" t="str">
        <f t="shared" si="319"/>
        <v/>
      </c>
      <c r="AF504" s="57" t="str">
        <f t="shared" si="319"/>
        <v/>
      </c>
      <c r="AG504" s="57" t="str">
        <f t="shared" si="319"/>
        <v/>
      </c>
      <c r="AH504" s="57" t="str">
        <f t="shared" si="319"/>
        <v/>
      </c>
      <c r="AI504" s="57" t="str">
        <f t="shared" si="319"/>
        <v/>
      </c>
      <c r="AJ504" s="57" t="str">
        <f t="shared" si="319"/>
        <v/>
      </c>
      <c r="AK504" s="57" t="str">
        <f t="shared" si="319"/>
        <v/>
      </c>
      <c r="AL504" s="57" t="str">
        <f t="shared" si="319"/>
        <v/>
      </c>
      <c r="AM504" s="57" t="str">
        <f t="shared" si="319"/>
        <v/>
      </c>
      <c r="AN504" s="57" t="str">
        <f t="shared" si="319"/>
        <v/>
      </c>
      <c r="AO504" s="57" t="str">
        <f t="shared" si="319"/>
        <v/>
      </c>
      <c r="AP504" s="57" t="str">
        <f t="shared" si="319"/>
        <v/>
      </c>
      <c r="AQ504" s="57" t="str">
        <f t="shared" si="319"/>
        <v/>
      </c>
      <c r="AR504" s="57" t="str">
        <f t="shared" si="319"/>
        <v/>
      </c>
      <c r="AS504" s="57" t="str">
        <f t="shared" si="319"/>
        <v/>
      </c>
      <c r="AT504" s="57" t="str">
        <f t="shared" si="319"/>
        <v/>
      </c>
      <c r="AU504" s="57" t="str">
        <f t="shared" si="319"/>
        <v/>
      </c>
      <c r="AV504" s="57" t="str">
        <f t="shared" si="319"/>
        <v/>
      </c>
      <c r="AW504" s="57" t="str">
        <f t="shared" si="319"/>
        <v/>
      </c>
      <c r="AX504" s="57" t="str">
        <f t="shared" si="319"/>
        <v/>
      </c>
      <c r="AY504" s="57" t="str">
        <f t="shared" si="319"/>
        <v/>
      </c>
      <c r="AZ504" s="57" t="str">
        <f t="shared" si="319"/>
        <v/>
      </c>
    </row>
    <row r="505" spans="2:52" x14ac:dyDescent="0.15">
      <c r="B505" s="50">
        <f t="shared" si="276"/>
        <v>16</v>
      </c>
      <c r="C505" s="50">
        <f t="shared" si="277"/>
        <v>19</v>
      </c>
      <c r="D505" s="50" t="str">
        <f t="shared" si="278"/>
        <v>2003_16_19</v>
      </c>
      <c r="E505" s="50" t="str">
        <f t="shared" si="280"/>
        <v>2_19_16</v>
      </c>
      <c r="F505" s="50">
        <f t="shared" si="281"/>
        <v>2</v>
      </c>
      <c r="G505" s="50">
        <f t="shared" si="282"/>
        <v>200</v>
      </c>
      <c r="H505" s="50">
        <f t="shared" si="283"/>
        <v>2200</v>
      </c>
      <c r="I505" s="57">
        <v>2003</v>
      </c>
      <c r="J505" s="57" t="s">
        <v>217</v>
      </c>
      <c r="K505" s="57" t="s">
        <v>234</v>
      </c>
      <c r="L505" s="57" t="str">
        <f t="shared" si="284"/>
        <v>2003_水産</v>
      </c>
      <c r="M505" s="57" t="str">
        <f t="shared" si="285"/>
        <v>2003_水産_水産流通</v>
      </c>
      <c r="N505" s="57">
        <f t="shared" si="279"/>
        <v>2200</v>
      </c>
      <c r="P505" s="57">
        <f t="shared" si="286"/>
        <v>504</v>
      </c>
      <c r="X505" s="59">
        <v>2</v>
      </c>
      <c r="Y505" s="56" t="str">
        <f t="shared" ref="Y505:Y568" si="320">IF($Z505="","",COUNTIF($L:$L,W$501&amp;"_"&amp;$Z505))</f>
        <v/>
      </c>
      <c r="Z505" s="57" t="str">
        <f t="shared" ref="Z505:Z568" si="321">IFERROR(VLOOKUP($W$501&amp;"_"&amp;$X505&amp;"_1",$D:$J,7,0),"")</f>
        <v/>
      </c>
      <c r="AA505" s="57" t="str">
        <f t="shared" ref="AA505:AP530" si="322">IFERROR(VLOOKUP($W$501&amp;"_"&amp;AA$501&amp;"_"&amp;$X505,$D:$K,8,0),"")</f>
        <v/>
      </c>
      <c r="AB505" s="57" t="str">
        <f t="shared" si="319"/>
        <v/>
      </c>
      <c r="AC505" s="57" t="str">
        <f t="shared" si="319"/>
        <v/>
      </c>
      <c r="AD505" s="57" t="str">
        <f t="shared" si="319"/>
        <v/>
      </c>
      <c r="AE505" s="57" t="str">
        <f t="shared" si="319"/>
        <v/>
      </c>
      <c r="AF505" s="57" t="str">
        <f t="shared" si="319"/>
        <v/>
      </c>
      <c r="AG505" s="57" t="str">
        <f t="shared" si="319"/>
        <v/>
      </c>
      <c r="AH505" s="57" t="str">
        <f t="shared" si="319"/>
        <v/>
      </c>
      <c r="AI505" s="57" t="str">
        <f t="shared" si="319"/>
        <v/>
      </c>
      <c r="AJ505" s="57" t="str">
        <f t="shared" si="319"/>
        <v/>
      </c>
      <c r="AK505" s="57" t="str">
        <f t="shared" si="319"/>
        <v/>
      </c>
      <c r="AL505" s="57" t="str">
        <f t="shared" si="319"/>
        <v/>
      </c>
      <c r="AM505" s="57" t="str">
        <f t="shared" si="319"/>
        <v/>
      </c>
      <c r="AN505" s="57" t="str">
        <f t="shared" si="319"/>
        <v/>
      </c>
      <c r="AO505" s="57" t="str">
        <f t="shared" si="319"/>
        <v/>
      </c>
      <c r="AP505" s="57" t="str">
        <f t="shared" si="319"/>
        <v/>
      </c>
      <c r="AQ505" s="57" t="str">
        <f t="shared" si="319"/>
        <v/>
      </c>
      <c r="AR505" s="57" t="str">
        <f t="shared" si="319"/>
        <v/>
      </c>
      <c r="AS505" s="57" t="str">
        <f t="shared" si="319"/>
        <v/>
      </c>
      <c r="AT505" s="57" t="str">
        <f t="shared" si="319"/>
        <v/>
      </c>
      <c r="AU505" s="57" t="str">
        <f t="shared" si="319"/>
        <v/>
      </c>
      <c r="AV505" s="57" t="str">
        <f t="shared" si="319"/>
        <v/>
      </c>
      <c r="AW505" s="57" t="str">
        <f t="shared" si="319"/>
        <v/>
      </c>
      <c r="AX505" s="57" t="str">
        <f t="shared" si="319"/>
        <v/>
      </c>
      <c r="AY505" s="57" t="str">
        <f t="shared" si="319"/>
        <v/>
      </c>
      <c r="AZ505" s="57" t="str">
        <f t="shared" si="319"/>
        <v/>
      </c>
    </row>
    <row r="506" spans="2:52" x14ac:dyDescent="0.15">
      <c r="B506" s="50">
        <f t="shared" si="276"/>
        <v>16</v>
      </c>
      <c r="C506" s="50">
        <f t="shared" si="277"/>
        <v>20</v>
      </c>
      <c r="D506" s="50" t="str">
        <f t="shared" si="278"/>
        <v>2003_16_20</v>
      </c>
      <c r="E506" s="50" t="str">
        <f t="shared" si="280"/>
        <v>2_20_16</v>
      </c>
      <c r="F506" s="50">
        <f t="shared" si="281"/>
        <v>2</v>
      </c>
      <c r="G506" s="50">
        <f t="shared" si="282"/>
        <v>201</v>
      </c>
      <c r="H506" s="50">
        <f t="shared" si="283"/>
        <v>2201</v>
      </c>
      <c r="I506" s="57">
        <v>2003</v>
      </c>
      <c r="J506" s="57" t="s">
        <v>217</v>
      </c>
      <c r="K506" s="57" t="s">
        <v>235</v>
      </c>
      <c r="L506" s="57" t="str">
        <f t="shared" si="284"/>
        <v>2003_水産</v>
      </c>
      <c r="M506" s="57" t="str">
        <f t="shared" si="285"/>
        <v>2003_水産_ダイビング</v>
      </c>
      <c r="N506" s="57">
        <f t="shared" si="279"/>
        <v>2201</v>
      </c>
      <c r="P506" s="57">
        <f t="shared" si="286"/>
        <v>505</v>
      </c>
      <c r="X506" s="59">
        <v>3</v>
      </c>
      <c r="Y506" s="56" t="str">
        <f t="shared" si="320"/>
        <v/>
      </c>
      <c r="Z506" s="57" t="str">
        <f t="shared" si="321"/>
        <v/>
      </c>
      <c r="AA506" s="57" t="str">
        <f t="shared" si="322"/>
        <v/>
      </c>
      <c r="AB506" s="57" t="str">
        <f t="shared" si="319"/>
        <v/>
      </c>
      <c r="AC506" s="57" t="str">
        <f t="shared" si="319"/>
        <v/>
      </c>
      <c r="AD506" s="57" t="str">
        <f t="shared" si="319"/>
        <v/>
      </c>
      <c r="AE506" s="57" t="str">
        <f t="shared" si="319"/>
        <v/>
      </c>
      <c r="AF506" s="57" t="str">
        <f t="shared" si="319"/>
        <v/>
      </c>
      <c r="AG506" s="57" t="str">
        <f t="shared" si="319"/>
        <v/>
      </c>
      <c r="AH506" s="57" t="str">
        <f t="shared" si="319"/>
        <v/>
      </c>
      <c r="AI506" s="57" t="str">
        <f t="shared" si="319"/>
        <v/>
      </c>
      <c r="AJ506" s="57" t="str">
        <f t="shared" si="319"/>
        <v/>
      </c>
      <c r="AK506" s="57" t="str">
        <f t="shared" si="319"/>
        <v/>
      </c>
      <c r="AL506" s="57" t="str">
        <f t="shared" si="319"/>
        <v/>
      </c>
      <c r="AM506" s="57" t="str">
        <f t="shared" si="319"/>
        <v/>
      </c>
      <c r="AN506" s="57" t="str">
        <f t="shared" si="319"/>
        <v/>
      </c>
      <c r="AO506" s="57" t="str">
        <f t="shared" si="319"/>
        <v/>
      </c>
      <c r="AP506" s="57" t="str">
        <f t="shared" si="319"/>
        <v/>
      </c>
      <c r="AQ506" s="57" t="str">
        <f t="shared" si="319"/>
        <v/>
      </c>
      <c r="AR506" s="57" t="str">
        <f t="shared" si="319"/>
        <v/>
      </c>
      <c r="AS506" s="57" t="str">
        <f t="shared" si="319"/>
        <v/>
      </c>
      <c r="AT506" s="57" t="str">
        <f t="shared" si="319"/>
        <v/>
      </c>
      <c r="AU506" s="57" t="str">
        <f t="shared" si="319"/>
        <v/>
      </c>
      <c r="AV506" s="57" t="str">
        <f t="shared" si="319"/>
        <v/>
      </c>
      <c r="AW506" s="57" t="str">
        <f t="shared" si="319"/>
        <v/>
      </c>
      <c r="AX506" s="57" t="str">
        <f t="shared" si="319"/>
        <v/>
      </c>
      <c r="AY506" s="57" t="str">
        <f t="shared" si="319"/>
        <v/>
      </c>
      <c r="AZ506" s="57" t="str">
        <f t="shared" si="319"/>
        <v/>
      </c>
    </row>
    <row r="507" spans="2:52" x14ac:dyDescent="0.15">
      <c r="B507" s="50">
        <f t="shared" si="276"/>
        <v>16</v>
      </c>
      <c r="C507" s="50">
        <f t="shared" si="277"/>
        <v>21</v>
      </c>
      <c r="D507" s="50" t="str">
        <f t="shared" si="278"/>
        <v>2003_16_21</v>
      </c>
      <c r="E507" s="50" t="str">
        <f t="shared" si="280"/>
        <v>2_21_16</v>
      </c>
      <c r="F507" s="50">
        <f t="shared" si="281"/>
        <v>2</v>
      </c>
      <c r="G507" s="50">
        <f t="shared" si="282"/>
        <v>202</v>
      </c>
      <c r="H507" s="50">
        <f t="shared" si="283"/>
        <v>2202</v>
      </c>
      <c r="I507" s="57">
        <v>2003</v>
      </c>
      <c r="J507" s="57" t="s">
        <v>217</v>
      </c>
      <c r="K507" s="57" t="s">
        <v>573</v>
      </c>
      <c r="L507" s="57" t="str">
        <f t="shared" si="284"/>
        <v>2003_水産</v>
      </c>
      <c r="M507" s="57" t="str">
        <f t="shared" si="285"/>
        <v>2003_水産_学校設定科目</v>
      </c>
      <c r="N507" s="57">
        <f t="shared" si="279"/>
        <v>2202</v>
      </c>
      <c r="P507" s="57">
        <f t="shared" si="286"/>
        <v>506</v>
      </c>
      <c r="X507" s="59">
        <v>4</v>
      </c>
      <c r="Y507" s="56" t="str">
        <f t="shared" si="320"/>
        <v/>
      </c>
      <c r="Z507" s="57" t="str">
        <f t="shared" si="321"/>
        <v/>
      </c>
      <c r="AA507" s="57" t="str">
        <f t="shared" si="322"/>
        <v/>
      </c>
      <c r="AB507" s="57" t="str">
        <f t="shared" si="319"/>
        <v/>
      </c>
      <c r="AC507" s="57" t="str">
        <f t="shared" si="319"/>
        <v/>
      </c>
      <c r="AD507" s="57" t="str">
        <f t="shared" si="319"/>
        <v/>
      </c>
      <c r="AE507" s="57" t="str">
        <f t="shared" si="319"/>
        <v/>
      </c>
      <c r="AF507" s="57" t="str">
        <f t="shared" si="319"/>
        <v/>
      </c>
      <c r="AG507" s="57" t="str">
        <f t="shared" si="319"/>
        <v/>
      </c>
      <c r="AH507" s="57" t="str">
        <f t="shared" si="319"/>
        <v/>
      </c>
      <c r="AI507" s="57" t="str">
        <f t="shared" si="319"/>
        <v/>
      </c>
      <c r="AJ507" s="57" t="str">
        <f t="shared" si="319"/>
        <v/>
      </c>
      <c r="AK507" s="57" t="str">
        <f t="shared" si="319"/>
        <v/>
      </c>
      <c r="AL507" s="57" t="str">
        <f t="shared" si="319"/>
        <v/>
      </c>
      <c r="AM507" s="57" t="str">
        <f t="shared" si="319"/>
        <v/>
      </c>
      <c r="AN507" s="57" t="str">
        <f t="shared" si="319"/>
        <v/>
      </c>
      <c r="AO507" s="57" t="str">
        <f t="shared" si="319"/>
        <v/>
      </c>
      <c r="AP507" s="57" t="str">
        <f t="shared" si="319"/>
        <v/>
      </c>
      <c r="AQ507" s="57" t="str">
        <f t="shared" si="319"/>
        <v/>
      </c>
      <c r="AR507" s="57" t="str">
        <f t="shared" si="319"/>
        <v/>
      </c>
      <c r="AS507" s="57" t="str">
        <f t="shared" si="319"/>
        <v/>
      </c>
      <c r="AT507" s="57" t="str">
        <f t="shared" si="319"/>
        <v/>
      </c>
      <c r="AU507" s="57" t="str">
        <f t="shared" si="319"/>
        <v/>
      </c>
      <c r="AV507" s="57" t="str">
        <f t="shared" si="319"/>
        <v/>
      </c>
      <c r="AW507" s="57" t="str">
        <f t="shared" si="319"/>
        <v/>
      </c>
      <c r="AX507" s="57" t="str">
        <f t="shared" si="319"/>
        <v/>
      </c>
      <c r="AY507" s="57" t="str">
        <f t="shared" si="319"/>
        <v/>
      </c>
      <c r="AZ507" s="57" t="str">
        <f t="shared" si="319"/>
        <v/>
      </c>
    </row>
    <row r="508" spans="2:52" x14ac:dyDescent="0.15">
      <c r="B508" s="50">
        <f t="shared" si="276"/>
        <v>17</v>
      </c>
      <c r="C508" s="50">
        <f t="shared" si="277"/>
        <v>1</v>
      </c>
      <c r="D508" s="50" t="str">
        <f t="shared" si="278"/>
        <v>2003_17_1</v>
      </c>
      <c r="E508" s="50" t="str">
        <f t="shared" si="280"/>
        <v>2_1_17</v>
      </c>
      <c r="F508" s="50">
        <f t="shared" si="281"/>
        <v>2</v>
      </c>
      <c r="G508" s="50">
        <f t="shared" si="282"/>
        <v>203</v>
      </c>
      <c r="H508" s="50">
        <f t="shared" si="283"/>
        <v>2203</v>
      </c>
      <c r="I508" s="57">
        <v>2003</v>
      </c>
      <c r="J508" s="57" t="s">
        <v>602</v>
      </c>
      <c r="K508" s="57" t="s">
        <v>237</v>
      </c>
      <c r="L508" s="57" t="str">
        <f t="shared" si="284"/>
        <v>2003_専・家庭</v>
      </c>
      <c r="M508" s="57" t="str">
        <f t="shared" si="285"/>
        <v>2003_専・家庭_生活産業基礎</v>
      </c>
      <c r="N508" s="57">
        <f t="shared" si="279"/>
        <v>2203</v>
      </c>
      <c r="P508" s="57">
        <f t="shared" si="286"/>
        <v>507</v>
      </c>
      <c r="X508" s="59">
        <v>5</v>
      </c>
      <c r="Y508" s="56" t="str">
        <f t="shared" si="320"/>
        <v/>
      </c>
      <c r="Z508" s="57" t="str">
        <f t="shared" si="321"/>
        <v/>
      </c>
      <c r="AA508" s="57" t="str">
        <f t="shared" si="322"/>
        <v/>
      </c>
      <c r="AB508" s="57" t="str">
        <f t="shared" si="319"/>
        <v/>
      </c>
      <c r="AC508" s="57" t="str">
        <f t="shared" si="319"/>
        <v/>
      </c>
      <c r="AD508" s="57" t="str">
        <f t="shared" si="319"/>
        <v/>
      </c>
      <c r="AE508" s="57" t="str">
        <f t="shared" si="319"/>
        <v/>
      </c>
      <c r="AF508" s="57" t="str">
        <f t="shared" si="319"/>
        <v/>
      </c>
      <c r="AG508" s="57" t="str">
        <f t="shared" si="319"/>
        <v/>
      </c>
      <c r="AH508" s="57" t="str">
        <f t="shared" si="319"/>
        <v/>
      </c>
      <c r="AI508" s="57" t="str">
        <f t="shared" si="319"/>
        <v/>
      </c>
      <c r="AJ508" s="57" t="str">
        <f t="shared" si="319"/>
        <v/>
      </c>
      <c r="AK508" s="57" t="str">
        <f t="shared" si="319"/>
        <v/>
      </c>
      <c r="AL508" s="57" t="str">
        <f t="shared" si="319"/>
        <v/>
      </c>
      <c r="AM508" s="57" t="str">
        <f t="shared" si="319"/>
        <v/>
      </c>
      <c r="AN508" s="57" t="str">
        <f t="shared" si="319"/>
        <v/>
      </c>
      <c r="AO508" s="57" t="str">
        <f t="shared" si="319"/>
        <v/>
      </c>
      <c r="AP508" s="57" t="str">
        <f t="shared" si="319"/>
        <v/>
      </c>
      <c r="AQ508" s="57" t="str">
        <f t="shared" si="319"/>
        <v/>
      </c>
      <c r="AR508" s="57" t="str">
        <f t="shared" si="319"/>
        <v/>
      </c>
      <c r="AS508" s="57" t="str">
        <f t="shared" si="319"/>
        <v/>
      </c>
      <c r="AT508" s="57" t="str">
        <f t="shared" si="319"/>
        <v/>
      </c>
      <c r="AU508" s="57" t="str">
        <f t="shared" si="319"/>
        <v/>
      </c>
      <c r="AV508" s="57" t="str">
        <f t="shared" si="319"/>
        <v/>
      </c>
      <c r="AW508" s="57" t="str">
        <f t="shared" si="319"/>
        <v/>
      </c>
      <c r="AX508" s="57" t="str">
        <f t="shared" si="319"/>
        <v/>
      </c>
      <c r="AY508" s="57" t="str">
        <f t="shared" si="319"/>
        <v/>
      </c>
      <c r="AZ508" s="57" t="str">
        <f t="shared" si="319"/>
        <v/>
      </c>
    </row>
    <row r="509" spans="2:52" x14ac:dyDescent="0.15">
      <c r="B509" s="50">
        <f t="shared" si="276"/>
        <v>17</v>
      </c>
      <c r="C509" s="50">
        <f t="shared" si="277"/>
        <v>2</v>
      </c>
      <c r="D509" s="50" t="str">
        <f t="shared" si="278"/>
        <v>2003_17_2</v>
      </c>
      <c r="E509" s="50" t="str">
        <f t="shared" si="280"/>
        <v>2_2_17</v>
      </c>
      <c r="F509" s="50">
        <f t="shared" si="281"/>
        <v>2</v>
      </c>
      <c r="G509" s="50">
        <f t="shared" si="282"/>
        <v>204</v>
      </c>
      <c r="H509" s="50">
        <f t="shared" si="283"/>
        <v>2204</v>
      </c>
      <c r="I509" s="57">
        <v>2003</v>
      </c>
      <c r="J509" s="57" t="s">
        <v>602</v>
      </c>
      <c r="K509" s="57" t="s">
        <v>115</v>
      </c>
      <c r="L509" s="57" t="str">
        <f t="shared" si="284"/>
        <v>2003_専・家庭</v>
      </c>
      <c r="M509" s="57" t="str">
        <f t="shared" si="285"/>
        <v>2003_専・家庭_課題研究</v>
      </c>
      <c r="N509" s="57">
        <f t="shared" si="279"/>
        <v>2204</v>
      </c>
      <c r="P509" s="57">
        <f t="shared" si="286"/>
        <v>508</v>
      </c>
      <c r="X509" s="59">
        <v>6</v>
      </c>
      <c r="Y509" s="56" t="str">
        <f t="shared" si="320"/>
        <v/>
      </c>
      <c r="Z509" s="57" t="str">
        <f t="shared" si="321"/>
        <v/>
      </c>
      <c r="AA509" s="57" t="str">
        <f t="shared" si="322"/>
        <v/>
      </c>
      <c r="AB509" s="57" t="str">
        <f t="shared" si="319"/>
        <v/>
      </c>
      <c r="AC509" s="57" t="str">
        <f t="shared" si="319"/>
        <v/>
      </c>
      <c r="AD509" s="57" t="str">
        <f t="shared" si="319"/>
        <v/>
      </c>
      <c r="AE509" s="57" t="str">
        <f t="shared" si="319"/>
        <v/>
      </c>
      <c r="AF509" s="57" t="str">
        <f t="shared" si="319"/>
        <v/>
      </c>
      <c r="AG509" s="57" t="str">
        <f t="shared" si="319"/>
        <v/>
      </c>
      <c r="AH509" s="57" t="str">
        <f t="shared" si="319"/>
        <v/>
      </c>
      <c r="AI509" s="57" t="str">
        <f t="shared" si="319"/>
        <v/>
      </c>
      <c r="AJ509" s="57" t="str">
        <f t="shared" si="319"/>
        <v/>
      </c>
      <c r="AK509" s="57" t="str">
        <f t="shared" si="319"/>
        <v/>
      </c>
      <c r="AL509" s="57" t="str">
        <f t="shared" si="319"/>
        <v/>
      </c>
      <c r="AM509" s="57" t="str">
        <f t="shared" si="319"/>
        <v/>
      </c>
      <c r="AN509" s="57" t="str">
        <f t="shared" si="319"/>
        <v/>
      </c>
      <c r="AO509" s="57" t="str">
        <f t="shared" si="319"/>
        <v/>
      </c>
      <c r="AP509" s="57" t="str">
        <f t="shared" si="319"/>
        <v/>
      </c>
      <c r="AQ509" s="57" t="str">
        <f t="shared" si="319"/>
        <v/>
      </c>
      <c r="AR509" s="57" t="str">
        <f t="shared" si="319"/>
        <v/>
      </c>
      <c r="AS509" s="57" t="str">
        <f t="shared" si="319"/>
        <v/>
      </c>
      <c r="AT509" s="57" t="str">
        <f t="shared" si="319"/>
        <v/>
      </c>
      <c r="AU509" s="57" t="str">
        <f t="shared" si="319"/>
        <v/>
      </c>
      <c r="AV509" s="57" t="str">
        <f t="shared" si="319"/>
        <v/>
      </c>
      <c r="AW509" s="57" t="str">
        <f t="shared" si="319"/>
        <v/>
      </c>
      <c r="AX509" s="57" t="str">
        <f t="shared" si="319"/>
        <v/>
      </c>
      <c r="AY509" s="57" t="str">
        <f t="shared" si="319"/>
        <v/>
      </c>
      <c r="AZ509" s="57" t="str">
        <f t="shared" si="319"/>
        <v/>
      </c>
    </row>
    <row r="510" spans="2:52" x14ac:dyDescent="0.15">
      <c r="B510" s="50">
        <f t="shared" si="276"/>
        <v>17</v>
      </c>
      <c r="C510" s="50">
        <f t="shared" si="277"/>
        <v>3</v>
      </c>
      <c r="D510" s="50" t="str">
        <f t="shared" si="278"/>
        <v>2003_17_3</v>
      </c>
      <c r="E510" s="50" t="str">
        <f t="shared" si="280"/>
        <v>2_3_17</v>
      </c>
      <c r="F510" s="50">
        <f t="shared" si="281"/>
        <v>2</v>
      </c>
      <c r="G510" s="50">
        <f t="shared" si="282"/>
        <v>205</v>
      </c>
      <c r="H510" s="50">
        <f t="shared" si="283"/>
        <v>2205</v>
      </c>
      <c r="I510" s="57">
        <v>2003</v>
      </c>
      <c r="J510" s="57" t="s">
        <v>602</v>
      </c>
      <c r="K510" s="57" t="s">
        <v>458</v>
      </c>
      <c r="L510" s="57" t="str">
        <f t="shared" si="284"/>
        <v>2003_専・家庭</v>
      </c>
      <c r="M510" s="57" t="str">
        <f t="shared" si="285"/>
        <v>2003_専・家庭_家庭情報処理</v>
      </c>
      <c r="N510" s="57">
        <f t="shared" si="279"/>
        <v>2205</v>
      </c>
      <c r="P510" s="57">
        <f t="shared" si="286"/>
        <v>509</v>
      </c>
      <c r="X510" s="59">
        <v>7</v>
      </c>
      <c r="Y510" s="56" t="str">
        <f t="shared" si="320"/>
        <v/>
      </c>
      <c r="Z510" s="57" t="str">
        <f t="shared" si="321"/>
        <v/>
      </c>
      <c r="AA510" s="57" t="str">
        <f t="shared" si="322"/>
        <v/>
      </c>
      <c r="AB510" s="57" t="str">
        <f t="shared" si="319"/>
        <v/>
      </c>
      <c r="AC510" s="57" t="str">
        <f t="shared" si="319"/>
        <v/>
      </c>
      <c r="AD510" s="57" t="str">
        <f t="shared" si="319"/>
        <v/>
      </c>
      <c r="AE510" s="57" t="str">
        <f t="shared" si="319"/>
        <v/>
      </c>
      <c r="AF510" s="57" t="str">
        <f t="shared" si="319"/>
        <v/>
      </c>
      <c r="AG510" s="57" t="str">
        <f t="shared" si="319"/>
        <v/>
      </c>
      <c r="AH510" s="57" t="str">
        <f t="shared" si="319"/>
        <v/>
      </c>
      <c r="AI510" s="57" t="str">
        <f t="shared" si="319"/>
        <v/>
      </c>
      <c r="AJ510" s="57" t="str">
        <f t="shared" si="319"/>
        <v/>
      </c>
      <c r="AK510" s="57" t="str">
        <f t="shared" si="319"/>
        <v/>
      </c>
      <c r="AL510" s="57" t="str">
        <f t="shared" si="319"/>
        <v/>
      </c>
      <c r="AM510" s="57" t="str">
        <f t="shared" si="319"/>
        <v/>
      </c>
      <c r="AN510" s="57" t="str">
        <f t="shared" si="319"/>
        <v/>
      </c>
      <c r="AO510" s="57" t="str">
        <f t="shared" si="319"/>
        <v/>
      </c>
      <c r="AP510" s="57" t="str">
        <f t="shared" si="319"/>
        <v/>
      </c>
      <c r="AQ510" s="57" t="str">
        <f t="shared" si="319"/>
        <v/>
      </c>
      <c r="AR510" s="57" t="str">
        <f t="shared" si="319"/>
        <v/>
      </c>
      <c r="AS510" s="57" t="str">
        <f t="shared" si="319"/>
        <v/>
      </c>
      <c r="AT510" s="57" t="str">
        <f t="shared" si="319"/>
        <v/>
      </c>
      <c r="AU510" s="57" t="str">
        <f t="shared" si="319"/>
        <v/>
      </c>
      <c r="AV510" s="57" t="str">
        <f t="shared" si="319"/>
        <v/>
      </c>
      <c r="AW510" s="57" t="str">
        <f t="shared" si="319"/>
        <v/>
      </c>
      <c r="AX510" s="57" t="str">
        <f t="shared" si="319"/>
        <v/>
      </c>
      <c r="AY510" s="57" t="str">
        <f t="shared" si="319"/>
        <v/>
      </c>
      <c r="AZ510" s="57" t="str">
        <f t="shared" si="319"/>
        <v/>
      </c>
    </row>
    <row r="511" spans="2:52" x14ac:dyDescent="0.15">
      <c r="B511" s="50">
        <f t="shared" si="276"/>
        <v>17</v>
      </c>
      <c r="C511" s="50">
        <f t="shared" si="277"/>
        <v>4</v>
      </c>
      <c r="D511" s="50" t="str">
        <f t="shared" si="278"/>
        <v>2003_17_4</v>
      </c>
      <c r="E511" s="50" t="str">
        <f t="shared" si="280"/>
        <v>2_4_17</v>
      </c>
      <c r="F511" s="50">
        <f t="shared" si="281"/>
        <v>2</v>
      </c>
      <c r="G511" s="50">
        <f t="shared" si="282"/>
        <v>206</v>
      </c>
      <c r="H511" s="50">
        <f t="shared" si="283"/>
        <v>2206</v>
      </c>
      <c r="I511" s="57">
        <v>2003</v>
      </c>
      <c r="J511" s="57" t="s">
        <v>602</v>
      </c>
      <c r="K511" s="57" t="s">
        <v>239</v>
      </c>
      <c r="L511" s="57" t="str">
        <f t="shared" si="284"/>
        <v>2003_専・家庭</v>
      </c>
      <c r="M511" s="57" t="str">
        <f t="shared" si="285"/>
        <v>2003_専・家庭_消費生活</v>
      </c>
      <c r="N511" s="57">
        <f t="shared" si="279"/>
        <v>2206</v>
      </c>
      <c r="P511" s="57">
        <f t="shared" si="286"/>
        <v>510</v>
      </c>
      <c r="X511" s="59">
        <v>8</v>
      </c>
      <c r="Y511" s="56" t="str">
        <f t="shared" si="320"/>
        <v/>
      </c>
      <c r="Z511" s="57" t="str">
        <f t="shared" si="321"/>
        <v/>
      </c>
      <c r="AA511" s="57" t="str">
        <f t="shared" si="322"/>
        <v/>
      </c>
      <c r="AB511" s="57" t="str">
        <f t="shared" si="319"/>
        <v/>
      </c>
      <c r="AC511" s="57" t="str">
        <f t="shared" si="319"/>
        <v/>
      </c>
      <c r="AD511" s="57" t="str">
        <f t="shared" si="319"/>
        <v/>
      </c>
      <c r="AE511" s="57" t="str">
        <f t="shared" si="319"/>
        <v/>
      </c>
      <c r="AF511" s="57" t="str">
        <f t="shared" si="319"/>
        <v/>
      </c>
      <c r="AG511" s="57" t="str">
        <f t="shared" si="319"/>
        <v/>
      </c>
      <c r="AH511" s="57" t="str">
        <f t="shared" si="319"/>
        <v/>
      </c>
      <c r="AI511" s="57" t="str">
        <f t="shared" si="319"/>
        <v/>
      </c>
      <c r="AJ511" s="57" t="str">
        <f t="shared" si="319"/>
        <v/>
      </c>
      <c r="AK511" s="57" t="str">
        <f t="shared" si="319"/>
        <v/>
      </c>
      <c r="AL511" s="57" t="str">
        <f t="shared" si="319"/>
        <v/>
      </c>
      <c r="AM511" s="57" t="str">
        <f t="shared" si="319"/>
        <v/>
      </c>
      <c r="AN511" s="57" t="str">
        <f t="shared" si="319"/>
        <v/>
      </c>
      <c r="AO511" s="57" t="str">
        <f t="shared" si="319"/>
        <v/>
      </c>
      <c r="AP511" s="57" t="str">
        <f t="shared" si="319"/>
        <v/>
      </c>
      <c r="AQ511" s="57" t="str">
        <f t="shared" si="319"/>
        <v/>
      </c>
      <c r="AR511" s="57" t="str">
        <f t="shared" si="319"/>
        <v/>
      </c>
      <c r="AS511" s="57" t="str">
        <f t="shared" si="319"/>
        <v/>
      </c>
      <c r="AT511" s="57" t="str">
        <f t="shared" si="319"/>
        <v/>
      </c>
      <c r="AU511" s="57" t="str">
        <f t="shared" si="319"/>
        <v/>
      </c>
      <c r="AV511" s="57" t="str">
        <f t="shared" si="319"/>
        <v/>
      </c>
      <c r="AW511" s="57" t="str">
        <f t="shared" si="319"/>
        <v/>
      </c>
      <c r="AX511" s="57" t="str">
        <f t="shared" si="319"/>
        <v/>
      </c>
      <c r="AY511" s="57" t="str">
        <f t="shared" si="319"/>
        <v/>
      </c>
      <c r="AZ511" s="57" t="str">
        <f t="shared" si="319"/>
        <v/>
      </c>
    </row>
    <row r="512" spans="2:52" x14ac:dyDescent="0.15">
      <c r="B512" s="50">
        <f t="shared" si="276"/>
        <v>17</v>
      </c>
      <c r="C512" s="50">
        <f t="shared" si="277"/>
        <v>5</v>
      </c>
      <c r="D512" s="50" t="str">
        <f t="shared" si="278"/>
        <v>2003_17_5</v>
      </c>
      <c r="E512" s="50" t="str">
        <f t="shared" si="280"/>
        <v>2_5_17</v>
      </c>
      <c r="F512" s="50">
        <f t="shared" si="281"/>
        <v>2</v>
      </c>
      <c r="G512" s="50">
        <f t="shared" si="282"/>
        <v>207</v>
      </c>
      <c r="H512" s="50">
        <f t="shared" si="283"/>
        <v>2207</v>
      </c>
      <c r="I512" s="57">
        <v>2003</v>
      </c>
      <c r="J512" s="57" t="s">
        <v>602</v>
      </c>
      <c r="K512" s="57" t="s">
        <v>603</v>
      </c>
      <c r="L512" s="57" t="str">
        <f t="shared" si="284"/>
        <v>2003_専・家庭</v>
      </c>
      <c r="M512" s="57" t="str">
        <f t="shared" si="285"/>
        <v>2003_専・家庭_発達と保育</v>
      </c>
      <c r="N512" s="57">
        <f t="shared" si="279"/>
        <v>2207</v>
      </c>
      <c r="P512" s="57">
        <f t="shared" si="286"/>
        <v>511</v>
      </c>
      <c r="X512" s="59">
        <v>9</v>
      </c>
      <c r="Y512" s="56" t="str">
        <f t="shared" si="320"/>
        <v/>
      </c>
      <c r="Z512" s="57" t="str">
        <f t="shared" si="321"/>
        <v/>
      </c>
      <c r="AA512" s="57" t="str">
        <f t="shared" si="322"/>
        <v/>
      </c>
      <c r="AB512" s="57" t="str">
        <f t="shared" si="319"/>
        <v/>
      </c>
      <c r="AC512" s="57" t="str">
        <f t="shared" si="319"/>
        <v/>
      </c>
      <c r="AD512" s="57" t="str">
        <f t="shared" si="319"/>
        <v/>
      </c>
      <c r="AE512" s="57" t="str">
        <f t="shared" si="319"/>
        <v/>
      </c>
      <c r="AF512" s="57" t="str">
        <f t="shared" si="319"/>
        <v/>
      </c>
      <c r="AG512" s="57" t="str">
        <f t="shared" si="319"/>
        <v/>
      </c>
      <c r="AH512" s="57" t="str">
        <f t="shared" si="319"/>
        <v/>
      </c>
      <c r="AI512" s="57" t="str">
        <f t="shared" si="319"/>
        <v/>
      </c>
      <c r="AJ512" s="57" t="str">
        <f t="shared" si="319"/>
        <v/>
      </c>
      <c r="AK512" s="57" t="str">
        <f t="shared" si="319"/>
        <v/>
      </c>
      <c r="AL512" s="57" t="str">
        <f t="shared" si="319"/>
        <v/>
      </c>
      <c r="AM512" s="57" t="str">
        <f t="shared" si="319"/>
        <v/>
      </c>
      <c r="AN512" s="57" t="str">
        <f t="shared" si="319"/>
        <v/>
      </c>
      <c r="AO512" s="57" t="str">
        <f t="shared" si="319"/>
        <v/>
      </c>
      <c r="AP512" s="57" t="str">
        <f t="shared" si="319"/>
        <v/>
      </c>
      <c r="AQ512" s="57" t="str">
        <f t="shared" si="319"/>
        <v/>
      </c>
      <c r="AR512" s="57" t="str">
        <f t="shared" si="319"/>
        <v/>
      </c>
      <c r="AS512" s="57" t="str">
        <f t="shared" si="319"/>
        <v/>
      </c>
      <c r="AT512" s="57" t="str">
        <f t="shared" si="319"/>
        <v/>
      </c>
      <c r="AU512" s="57" t="str">
        <f t="shared" si="319"/>
        <v/>
      </c>
      <c r="AV512" s="57" t="str">
        <f t="shared" si="319"/>
        <v/>
      </c>
      <c r="AW512" s="57" t="str">
        <f t="shared" si="319"/>
        <v/>
      </c>
      <c r="AX512" s="57" t="str">
        <f t="shared" si="319"/>
        <v/>
      </c>
      <c r="AY512" s="57" t="str">
        <f t="shared" si="319"/>
        <v/>
      </c>
      <c r="AZ512" s="57" t="str">
        <f t="shared" si="319"/>
        <v/>
      </c>
    </row>
    <row r="513" spans="2:52" x14ac:dyDescent="0.15">
      <c r="B513" s="50">
        <f t="shared" si="276"/>
        <v>17</v>
      </c>
      <c r="C513" s="50">
        <f t="shared" si="277"/>
        <v>6</v>
      </c>
      <c r="D513" s="50" t="str">
        <f t="shared" si="278"/>
        <v>2003_17_6</v>
      </c>
      <c r="E513" s="50" t="str">
        <f t="shared" si="280"/>
        <v>2_6_17</v>
      </c>
      <c r="F513" s="50">
        <f t="shared" si="281"/>
        <v>2</v>
      </c>
      <c r="G513" s="50">
        <f t="shared" si="282"/>
        <v>208</v>
      </c>
      <c r="H513" s="50">
        <f t="shared" si="283"/>
        <v>2208</v>
      </c>
      <c r="I513" s="57">
        <v>2003</v>
      </c>
      <c r="J513" s="57" t="s">
        <v>602</v>
      </c>
      <c r="K513" s="57" t="s">
        <v>604</v>
      </c>
      <c r="L513" s="57" t="str">
        <f t="shared" si="284"/>
        <v>2003_専・家庭</v>
      </c>
      <c r="M513" s="57" t="str">
        <f t="shared" si="285"/>
        <v>2003_専・家庭_児童文化</v>
      </c>
      <c r="N513" s="57">
        <f t="shared" si="279"/>
        <v>2208</v>
      </c>
      <c r="P513" s="57">
        <f t="shared" si="286"/>
        <v>512</v>
      </c>
      <c r="X513" s="59">
        <v>10</v>
      </c>
      <c r="Y513" s="56" t="str">
        <f t="shared" si="320"/>
        <v/>
      </c>
      <c r="Z513" s="57" t="str">
        <f t="shared" si="321"/>
        <v/>
      </c>
      <c r="AA513" s="57" t="str">
        <f t="shared" si="322"/>
        <v/>
      </c>
      <c r="AB513" s="57" t="str">
        <f t="shared" si="319"/>
        <v/>
      </c>
      <c r="AC513" s="57" t="str">
        <f t="shared" si="319"/>
        <v/>
      </c>
      <c r="AD513" s="57" t="str">
        <f t="shared" si="319"/>
        <v/>
      </c>
      <c r="AE513" s="57" t="str">
        <f t="shared" si="319"/>
        <v/>
      </c>
      <c r="AF513" s="57" t="str">
        <f t="shared" si="319"/>
        <v/>
      </c>
      <c r="AG513" s="57" t="str">
        <f t="shared" si="319"/>
        <v/>
      </c>
      <c r="AH513" s="57" t="str">
        <f t="shared" si="319"/>
        <v/>
      </c>
      <c r="AI513" s="57" t="str">
        <f t="shared" si="319"/>
        <v/>
      </c>
      <c r="AJ513" s="57" t="str">
        <f t="shared" si="319"/>
        <v/>
      </c>
      <c r="AK513" s="57" t="str">
        <f t="shared" si="319"/>
        <v/>
      </c>
      <c r="AL513" s="57" t="str">
        <f t="shared" si="319"/>
        <v/>
      </c>
      <c r="AM513" s="57" t="str">
        <f t="shared" si="319"/>
        <v/>
      </c>
      <c r="AN513" s="57" t="str">
        <f t="shared" si="319"/>
        <v/>
      </c>
      <c r="AO513" s="57" t="str">
        <f t="shared" si="319"/>
        <v/>
      </c>
      <c r="AP513" s="57" t="str">
        <f t="shared" si="319"/>
        <v/>
      </c>
      <c r="AQ513" s="57" t="str">
        <f t="shared" si="319"/>
        <v/>
      </c>
      <c r="AR513" s="57" t="str">
        <f t="shared" si="319"/>
        <v/>
      </c>
      <c r="AS513" s="57" t="str">
        <f t="shared" si="319"/>
        <v/>
      </c>
      <c r="AT513" s="57" t="str">
        <f t="shared" si="319"/>
        <v/>
      </c>
      <c r="AU513" s="57" t="str">
        <f t="shared" si="319"/>
        <v/>
      </c>
      <c r="AV513" s="57" t="str">
        <f t="shared" si="319"/>
        <v/>
      </c>
      <c r="AW513" s="57" t="str">
        <f t="shared" si="319"/>
        <v/>
      </c>
      <c r="AX513" s="57" t="str">
        <f t="shared" si="319"/>
        <v/>
      </c>
      <c r="AY513" s="57" t="str">
        <f t="shared" si="319"/>
        <v/>
      </c>
      <c r="AZ513" s="57" t="str">
        <f t="shared" si="319"/>
        <v/>
      </c>
    </row>
    <row r="514" spans="2:52" x14ac:dyDescent="0.15">
      <c r="B514" s="50">
        <f t="shared" ref="B514:B577" si="323">IF($I514="","",IF($I513&lt;&gt;$I514,1,IF($J513&lt;&gt;$J514,B513+1,B513)))</f>
        <v>17</v>
      </c>
      <c r="C514" s="50">
        <f t="shared" ref="C514:C577" si="324">IF($I514="","",IF($J513&lt;&gt;$J514,1,C513+1))</f>
        <v>7</v>
      </c>
      <c r="D514" s="50" t="str">
        <f t="shared" ref="D514:D577" si="325">IF($I514="","",$I514&amp;"_"&amp;$B514&amp;"_"&amp;$C514)</f>
        <v>2003_17_7</v>
      </c>
      <c r="E514" s="50" t="str">
        <f t="shared" si="280"/>
        <v>2_7_17</v>
      </c>
      <c r="F514" s="50">
        <f t="shared" si="281"/>
        <v>2</v>
      </c>
      <c r="G514" s="50">
        <f t="shared" si="282"/>
        <v>209</v>
      </c>
      <c r="H514" s="50">
        <f t="shared" si="283"/>
        <v>2209</v>
      </c>
      <c r="I514" s="57">
        <v>2003</v>
      </c>
      <c r="J514" s="57" t="s">
        <v>602</v>
      </c>
      <c r="K514" s="57" t="s">
        <v>464</v>
      </c>
      <c r="L514" s="57" t="str">
        <f t="shared" si="284"/>
        <v>2003_専・家庭</v>
      </c>
      <c r="M514" s="57" t="str">
        <f t="shared" si="285"/>
        <v>2003_専・家庭_家庭看護・福祉</v>
      </c>
      <c r="N514" s="57">
        <f t="shared" ref="N514:N577" si="326">H514</f>
        <v>2209</v>
      </c>
      <c r="P514" s="57">
        <f t="shared" si="286"/>
        <v>513</v>
      </c>
      <c r="X514" s="59">
        <v>11</v>
      </c>
      <c r="Y514" s="56" t="str">
        <f t="shared" si="320"/>
        <v/>
      </c>
      <c r="Z514" s="57" t="str">
        <f t="shared" si="321"/>
        <v/>
      </c>
      <c r="AA514" s="57" t="str">
        <f t="shared" si="322"/>
        <v/>
      </c>
      <c r="AB514" s="57" t="str">
        <f t="shared" si="319"/>
        <v/>
      </c>
      <c r="AC514" s="57" t="str">
        <f t="shared" si="319"/>
        <v/>
      </c>
      <c r="AD514" s="57" t="str">
        <f t="shared" si="319"/>
        <v/>
      </c>
      <c r="AE514" s="57" t="str">
        <f t="shared" si="319"/>
        <v/>
      </c>
      <c r="AF514" s="57" t="str">
        <f t="shared" si="319"/>
        <v/>
      </c>
      <c r="AG514" s="57" t="str">
        <f t="shared" ref="AG514:AV545" si="327">IFERROR(VLOOKUP($W$501&amp;"_"&amp;AG$501&amp;"_"&amp;$X514,$D:$K,8,0),"")</f>
        <v/>
      </c>
      <c r="AH514" s="57" t="str">
        <f t="shared" si="327"/>
        <v/>
      </c>
      <c r="AI514" s="57" t="str">
        <f t="shared" si="327"/>
        <v/>
      </c>
      <c r="AJ514" s="57" t="str">
        <f t="shared" si="327"/>
        <v/>
      </c>
      <c r="AK514" s="57" t="str">
        <f t="shared" si="327"/>
        <v/>
      </c>
      <c r="AL514" s="57" t="str">
        <f t="shared" si="327"/>
        <v/>
      </c>
      <c r="AM514" s="57" t="str">
        <f t="shared" si="327"/>
        <v/>
      </c>
      <c r="AN514" s="57" t="str">
        <f t="shared" si="327"/>
        <v/>
      </c>
      <c r="AO514" s="57" t="str">
        <f t="shared" si="327"/>
        <v/>
      </c>
      <c r="AP514" s="57" t="str">
        <f t="shared" si="327"/>
        <v/>
      </c>
      <c r="AQ514" s="57" t="str">
        <f t="shared" si="327"/>
        <v/>
      </c>
      <c r="AR514" s="57" t="str">
        <f t="shared" si="327"/>
        <v/>
      </c>
      <c r="AS514" s="57" t="str">
        <f t="shared" si="327"/>
        <v/>
      </c>
      <c r="AT514" s="57" t="str">
        <f t="shared" si="327"/>
        <v/>
      </c>
      <c r="AU514" s="57" t="str">
        <f t="shared" si="327"/>
        <v/>
      </c>
      <c r="AV514" s="57" t="str">
        <f t="shared" si="327"/>
        <v/>
      </c>
      <c r="AW514" s="57" t="str">
        <f t="shared" ref="AW514:AZ545" si="328">IFERROR(VLOOKUP($W$501&amp;"_"&amp;AW$501&amp;"_"&amp;$X514,$D:$K,8,0),"")</f>
        <v/>
      </c>
      <c r="AX514" s="57" t="str">
        <f t="shared" si="328"/>
        <v/>
      </c>
      <c r="AY514" s="57" t="str">
        <f t="shared" si="328"/>
        <v/>
      </c>
      <c r="AZ514" s="57" t="str">
        <f t="shared" si="328"/>
        <v/>
      </c>
    </row>
    <row r="515" spans="2:52" x14ac:dyDescent="0.15">
      <c r="B515" s="50">
        <f t="shared" si="323"/>
        <v>17</v>
      </c>
      <c r="C515" s="50">
        <f t="shared" si="324"/>
        <v>8</v>
      </c>
      <c r="D515" s="50" t="str">
        <f t="shared" si="325"/>
        <v>2003_17_8</v>
      </c>
      <c r="E515" s="50" t="str">
        <f t="shared" ref="E515:E578" si="329">IF($I515="","",$F515&amp;"_"&amp;$C515&amp;"_"&amp;$B515)</f>
        <v>2_8_17</v>
      </c>
      <c r="F515" s="50">
        <f t="shared" ref="F515:F578" si="330">IF($I515="","",IF($I514&lt;&gt;$I515,F514+1,F514))</f>
        <v>2</v>
      </c>
      <c r="G515" s="50">
        <f t="shared" ref="G515:G578" si="331">IF($I515="","",IF($I514&lt;&gt;$I515,1,G514+1))</f>
        <v>210</v>
      </c>
      <c r="H515" s="50">
        <f t="shared" ref="H515:H578" si="332">IF($I515="","",1000*F515+G515)</f>
        <v>2210</v>
      </c>
      <c r="I515" s="57">
        <v>2003</v>
      </c>
      <c r="J515" s="57" t="s">
        <v>602</v>
      </c>
      <c r="K515" s="57" t="s">
        <v>371</v>
      </c>
      <c r="L515" s="57" t="str">
        <f t="shared" ref="L515:L578" si="333">$I515&amp;"_"&amp;$J515</f>
        <v>2003_専・家庭</v>
      </c>
      <c r="M515" s="57" t="str">
        <f t="shared" ref="M515:M578" si="334">$I515&amp;"_"&amp;$J515&amp;"_"&amp;$K515</f>
        <v>2003_専・家庭_リビングデザイン</v>
      </c>
      <c r="N515" s="57">
        <f t="shared" si="326"/>
        <v>2210</v>
      </c>
      <c r="P515" s="57">
        <f t="shared" ref="P515:P578" si="335">IF(COUNTIF(K515,"*"&amp;$X$1&amp;"*"),P514+1,P514)</f>
        <v>514</v>
      </c>
      <c r="X515" s="59">
        <v>12</v>
      </c>
      <c r="Y515" s="56" t="str">
        <f t="shared" si="320"/>
        <v/>
      </c>
      <c r="Z515" s="57" t="str">
        <f t="shared" si="321"/>
        <v/>
      </c>
      <c r="AA515" s="57" t="str">
        <f t="shared" si="322"/>
        <v/>
      </c>
      <c r="AB515" s="57" t="str">
        <f t="shared" si="322"/>
        <v/>
      </c>
      <c r="AC515" s="57" t="str">
        <f t="shared" si="322"/>
        <v/>
      </c>
      <c r="AD515" s="57" t="str">
        <f t="shared" si="322"/>
        <v/>
      </c>
      <c r="AE515" s="57" t="str">
        <f t="shared" si="322"/>
        <v/>
      </c>
      <c r="AF515" s="57" t="str">
        <f t="shared" si="322"/>
        <v/>
      </c>
      <c r="AG515" s="57" t="str">
        <f t="shared" si="322"/>
        <v/>
      </c>
      <c r="AH515" s="57" t="str">
        <f t="shared" si="322"/>
        <v/>
      </c>
      <c r="AI515" s="57" t="str">
        <f t="shared" si="322"/>
        <v/>
      </c>
      <c r="AJ515" s="57" t="str">
        <f t="shared" si="322"/>
        <v/>
      </c>
      <c r="AK515" s="57" t="str">
        <f t="shared" si="322"/>
        <v/>
      </c>
      <c r="AL515" s="57" t="str">
        <f t="shared" si="322"/>
        <v/>
      </c>
      <c r="AM515" s="57" t="str">
        <f t="shared" si="322"/>
        <v/>
      </c>
      <c r="AN515" s="57" t="str">
        <f t="shared" si="322"/>
        <v/>
      </c>
      <c r="AO515" s="57" t="str">
        <f t="shared" si="322"/>
        <v/>
      </c>
      <c r="AP515" s="57" t="str">
        <f t="shared" si="322"/>
        <v/>
      </c>
      <c r="AQ515" s="57" t="str">
        <f t="shared" si="327"/>
        <v/>
      </c>
      <c r="AR515" s="57" t="str">
        <f t="shared" si="327"/>
        <v/>
      </c>
      <c r="AS515" s="57" t="str">
        <f t="shared" si="327"/>
        <v/>
      </c>
      <c r="AT515" s="57" t="str">
        <f t="shared" si="327"/>
        <v/>
      </c>
      <c r="AU515" s="57" t="str">
        <f t="shared" si="327"/>
        <v/>
      </c>
      <c r="AV515" s="57" t="str">
        <f t="shared" si="327"/>
        <v/>
      </c>
      <c r="AW515" s="57" t="str">
        <f t="shared" si="328"/>
        <v/>
      </c>
      <c r="AX515" s="57" t="str">
        <f t="shared" si="328"/>
        <v/>
      </c>
      <c r="AY515" s="57" t="str">
        <f t="shared" si="328"/>
        <v/>
      </c>
      <c r="AZ515" s="57" t="str">
        <f t="shared" si="328"/>
        <v/>
      </c>
    </row>
    <row r="516" spans="2:52" x14ac:dyDescent="0.15">
      <c r="B516" s="50">
        <f t="shared" si="323"/>
        <v>17</v>
      </c>
      <c r="C516" s="50">
        <f t="shared" si="324"/>
        <v>9</v>
      </c>
      <c r="D516" s="50" t="str">
        <f t="shared" si="325"/>
        <v>2003_17_9</v>
      </c>
      <c r="E516" s="50" t="str">
        <f t="shared" si="329"/>
        <v>2_9_17</v>
      </c>
      <c r="F516" s="50">
        <f t="shared" si="330"/>
        <v>2</v>
      </c>
      <c r="G516" s="50">
        <f t="shared" si="331"/>
        <v>211</v>
      </c>
      <c r="H516" s="50">
        <f t="shared" si="332"/>
        <v>2211</v>
      </c>
      <c r="I516" s="57">
        <v>2003</v>
      </c>
      <c r="J516" s="57" t="s">
        <v>602</v>
      </c>
      <c r="K516" s="57" t="s">
        <v>244</v>
      </c>
      <c r="L516" s="57" t="str">
        <f t="shared" si="333"/>
        <v>2003_専・家庭</v>
      </c>
      <c r="M516" s="57" t="str">
        <f t="shared" si="334"/>
        <v>2003_専・家庭_服飾文化</v>
      </c>
      <c r="N516" s="57">
        <f t="shared" si="326"/>
        <v>2211</v>
      </c>
      <c r="P516" s="57">
        <f t="shared" si="335"/>
        <v>515</v>
      </c>
      <c r="X516" s="59">
        <v>13</v>
      </c>
      <c r="Y516" s="56" t="str">
        <f t="shared" si="320"/>
        <v/>
      </c>
      <c r="Z516" s="57" t="str">
        <f t="shared" si="321"/>
        <v/>
      </c>
      <c r="AA516" s="57" t="str">
        <f t="shared" si="322"/>
        <v/>
      </c>
      <c r="AB516" s="57" t="str">
        <f t="shared" si="322"/>
        <v/>
      </c>
      <c r="AC516" s="57" t="str">
        <f t="shared" si="322"/>
        <v/>
      </c>
      <c r="AD516" s="57" t="str">
        <f t="shared" si="322"/>
        <v/>
      </c>
      <c r="AE516" s="57" t="str">
        <f t="shared" si="322"/>
        <v/>
      </c>
      <c r="AF516" s="57" t="str">
        <f t="shared" si="322"/>
        <v/>
      </c>
      <c r="AG516" s="57" t="str">
        <f t="shared" si="322"/>
        <v/>
      </c>
      <c r="AH516" s="57" t="str">
        <f t="shared" si="322"/>
        <v/>
      </c>
      <c r="AI516" s="57" t="str">
        <f t="shared" si="322"/>
        <v/>
      </c>
      <c r="AJ516" s="57" t="str">
        <f t="shared" si="322"/>
        <v/>
      </c>
      <c r="AK516" s="57" t="str">
        <f t="shared" si="322"/>
        <v/>
      </c>
      <c r="AL516" s="57" t="str">
        <f t="shared" si="322"/>
        <v/>
      </c>
      <c r="AM516" s="57" t="str">
        <f t="shared" si="322"/>
        <v/>
      </c>
      <c r="AN516" s="57" t="str">
        <f t="shared" si="322"/>
        <v/>
      </c>
      <c r="AO516" s="57" t="str">
        <f t="shared" si="322"/>
        <v/>
      </c>
      <c r="AP516" s="57" t="str">
        <f t="shared" si="322"/>
        <v/>
      </c>
      <c r="AQ516" s="57" t="str">
        <f t="shared" si="327"/>
        <v/>
      </c>
      <c r="AR516" s="57" t="str">
        <f t="shared" si="327"/>
        <v/>
      </c>
      <c r="AS516" s="57" t="str">
        <f t="shared" si="327"/>
        <v/>
      </c>
      <c r="AT516" s="57" t="str">
        <f t="shared" si="327"/>
        <v/>
      </c>
      <c r="AU516" s="57" t="str">
        <f t="shared" si="327"/>
        <v/>
      </c>
      <c r="AV516" s="57" t="str">
        <f t="shared" si="327"/>
        <v/>
      </c>
      <c r="AW516" s="57" t="str">
        <f t="shared" si="328"/>
        <v/>
      </c>
      <c r="AX516" s="57" t="str">
        <f t="shared" si="328"/>
        <v/>
      </c>
      <c r="AY516" s="57" t="str">
        <f t="shared" si="328"/>
        <v/>
      </c>
      <c r="AZ516" s="57" t="str">
        <f t="shared" si="328"/>
        <v/>
      </c>
    </row>
    <row r="517" spans="2:52" x14ac:dyDescent="0.15">
      <c r="B517" s="50">
        <f t="shared" si="323"/>
        <v>17</v>
      </c>
      <c r="C517" s="50">
        <f t="shared" si="324"/>
        <v>10</v>
      </c>
      <c r="D517" s="50" t="str">
        <f t="shared" si="325"/>
        <v>2003_17_10</v>
      </c>
      <c r="E517" s="50" t="str">
        <f t="shared" si="329"/>
        <v>2_10_17</v>
      </c>
      <c r="F517" s="50">
        <f t="shared" si="330"/>
        <v>2</v>
      </c>
      <c r="G517" s="50">
        <f t="shared" si="331"/>
        <v>212</v>
      </c>
      <c r="H517" s="50">
        <f t="shared" si="332"/>
        <v>2212</v>
      </c>
      <c r="I517" s="57">
        <v>2003</v>
      </c>
      <c r="J517" s="57" t="s">
        <v>602</v>
      </c>
      <c r="K517" s="57" t="s">
        <v>466</v>
      </c>
      <c r="L517" s="57" t="str">
        <f t="shared" si="333"/>
        <v>2003_専・家庭</v>
      </c>
      <c r="M517" s="57" t="str">
        <f t="shared" si="334"/>
        <v>2003_専・家庭_被服製作</v>
      </c>
      <c r="N517" s="57">
        <f t="shared" si="326"/>
        <v>2212</v>
      </c>
      <c r="P517" s="57">
        <f t="shared" si="335"/>
        <v>516</v>
      </c>
      <c r="X517" s="59">
        <v>14</v>
      </c>
      <c r="Y517" s="56" t="str">
        <f t="shared" si="320"/>
        <v/>
      </c>
      <c r="Z517" s="57" t="str">
        <f t="shared" si="321"/>
        <v/>
      </c>
      <c r="AA517" s="57" t="str">
        <f t="shared" si="322"/>
        <v/>
      </c>
      <c r="AB517" s="57" t="str">
        <f t="shared" si="322"/>
        <v/>
      </c>
      <c r="AC517" s="57" t="str">
        <f t="shared" si="322"/>
        <v/>
      </c>
      <c r="AD517" s="57" t="str">
        <f t="shared" si="322"/>
        <v/>
      </c>
      <c r="AE517" s="57" t="str">
        <f t="shared" si="322"/>
        <v/>
      </c>
      <c r="AF517" s="57" t="str">
        <f t="shared" si="322"/>
        <v/>
      </c>
      <c r="AG517" s="57" t="str">
        <f t="shared" si="322"/>
        <v/>
      </c>
      <c r="AH517" s="57" t="str">
        <f t="shared" si="322"/>
        <v/>
      </c>
      <c r="AI517" s="57" t="str">
        <f t="shared" si="322"/>
        <v/>
      </c>
      <c r="AJ517" s="57" t="str">
        <f t="shared" si="322"/>
        <v/>
      </c>
      <c r="AK517" s="57" t="str">
        <f t="shared" si="322"/>
        <v/>
      </c>
      <c r="AL517" s="57" t="str">
        <f t="shared" si="322"/>
        <v/>
      </c>
      <c r="AM517" s="57" t="str">
        <f t="shared" si="322"/>
        <v/>
      </c>
      <c r="AN517" s="57" t="str">
        <f t="shared" si="322"/>
        <v/>
      </c>
      <c r="AO517" s="57" t="str">
        <f t="shared" si="322"/>
        <v/>
      </c>
      <c r="AP517" s="57" t="str">
        <f t="shared" si="322"/>
        <v/>
      </c>
      <c r="AQ517" s="57" t="str">
        <f t="shared" si="327"/>
        <v/>
      </c>
      <c r="AR517" s="57" t="str">
        <f t="shared" si="327"/>
        <v/>
      </c>
      <c r="AS517" s="57" t="str">
        <f t="shared" si="327"/>
        <v/>
      </c>
      <c r="AT517" s="57" t="str">
        <f t="shared" si="327"/>
        <v/>
      </c>
      <c r="AU517" s="57" t="str">
        <f t="shared" si="327"/>
        <v/>
      </c>
      <c r="AV517" s="57" t="str">
        <f t="shared" si="327"/>
        <v/>
      </c>
      <c r="AW517" s="57" t="str">
        <f t="shared" si="328"/>
        <v/>
      </c>
      <c r="AX517" s="57" t="str">
        <f t="shared" si="328"/>
        <v/>
      </c>
      <c r="AY517" s="57" t="str">
        <f t="shared" si="328"/>
        <v/>
      </c>
      <c r="AZ517" s="57" t="str">
        <f t="shared" si="328"/>
        <v/>
      </c>
    </row>
    <row r="518" spans="2:52" x14ac:dyDescent="0.15">
      <c r="B518" s="50">
        <f t="shared" si="323"/>
        <v>17</v>
      </c>
      <c r="C518" s="50">
        <f t="shared" si="324"/>
        <v>11</v>
      </c>
      <c r="D518" s="50" t="str">
        <f t="shared" si="325"/>
        <v>2003_17_11</v>
      </c>
      <c r="E518" s="50" t="str">
        <f t="shared" si="329"/>
        <v>2_11_17</v>
      </c>
      <c r="F518" s="50">
        <f t="shared" si="330"/>
        <v>2</v>
      </c>
      <c r="G518" s="50">
        <f t="shared" si="331"/>
        <v>213</v>
      </c>
      <c r="H518" s="50">
        <f t="shared" si="332"/>
        <v>2213</v>
      </c>
      <c r="I518" s="57">
        <v>2003</v>
      </c>
      <c r="J518" s="57" t="s">
        <v>602</v>
      </c>
      <c r="K518" s="57" t="s">
        <v>247</v>
      </c>
      <c r="L518" s="57" t="str">
        <f t="shared" si="333"/>
        <v>2003_専・家庭</v>
      </c>
      <c r="M518" s="57" t="str">
        <f t="shared" si="334"/>
        <v>2003_専・家庭_ファッションデザイン</v>
      </c>
      <c r="N518" s="57">
        <f t="shared" si="326"/>
        <v>2213</v>
      </c>
      <c r="P518" s="57">
        <f t="shared" si="335"/>
        <v>517</v>
      </c>
      <c r="X518" s="59">
        <v>15</v>
      </c>
      <c r="Y518" s="56" t="str">
        <f t="shared" si="320"/>
        <v/>
      </c>
      <c r="Z518" s="57" t="str">
        <f t="shared" si="321"/>
        <v/>
      </c>
      <c r="AA518" s="57" t="str">
        <f t="shared" si="322"/>
        <v/>
      </c>
      <c r="AB518" s="57" t="str">
        <f t="shared" si="322"/>
        <v/>
      </c>
      <c r="AC518" s="57" t="str">
        <f t="shared" si="322"/>
        <v/>
      </c>
      <c r="AD518" s="57" t="str">
        <f t="shared" si="322"/>
        <v/>
      </c>
      <c r="AE518" s="57" t="str">
        <f t="shared" si="322"/>
        <v/>
      </c>
      <c r="AF518" s="57" t="str">
        <f t="shared" si="322"/>
        <v/>
      </c>
      <c r="AG518" s="57" t="str">
        <f t="shared" si="322"/>
        <v/>
      </c>
      <c r="AH518" s="57" t="str">
        <f t="shared" si="322"/>
        <v/>
      </c>
      <c r="AI518" s="57" t="str">
        <f t="shared" si="322"/>
        <v/>
      </c>
      <c r="AJ518" s="57" t="str">
        <f t="shared" si="322"/>
        <v/>
      </c>
      <c r="AK518" s="57" t="str">
        <f t="shared" si="322"/>
        <v/>
      </c>
      <c r="AL518" s="57" t="str">
        <f t="shared" si="322"/>
        <v/>
      </c>
      <c r="AM518" s="57" t="str">
        <f t="shared" si="322"/>
        <v/>
      </c>
      <c r="AN518" s="57" t="str">
        <f t="shared" si="322"/>
        <v/>
      </c>
      <c r="AO518" s="57" t="str">
        <f t="shared" si="322"/>
        <v/>
      </c>
      <c r="AP518" s="57" t="str">
        <f t="shared" si="322"/>
        <v/>
      </c>
      <c r="AQ518" s="57" t="str">
        <f t="shared" si="327"/>
        <v/>
      </c>
      <c r="AR518" s="57" t="str">
        <f t="shared" si="327"/>
        <v/>
      </c>
      <c r="AS518" s="57" t="str">
        <f t="shared" si="327"/>
        <v/>
      </c>
      <c r="AT518" s="57" t="str">
        <f t="shared" si="327"/>
        <v/>
      </c>
      <c r="AU518" s="57" t="str">
        <f t="shared" si="327"/>
        <v/>
      </c>
      <c r="AV518" s="57" t="str">
        <f t="shared" si="327"/>
        <v/>
      </c>
      <c r="AW518" s="57" t="str">
        <f t="shared" si="328"/>
        <v/>
      </c>
      <c r="AX518" s="57" t="str">
        <f t="shared" si="328"/>
        <v/>
      </c>
      <c r="AY518" s="57" t="str">
        <f t="shared" si="328"/>
        <v/>
      </c>
      <c r="AZ518" s="57" t="str">
        <f t="shared" si="328"/>
        <v/>
      </c>
    </row>
    <row r="519" spans="2:52" x14ac:dyDescent="0.15">
      <c r="B519" s="50">
        <f t="shared" si="323"/>
        <v>17</v>
      </c>
      <c r="C519" s="50">
        <f t="shared" si="324"/>
        <v>12</v>
      </c>
      <c r="D519" s="50" t="str">
        <f t="shared" si="325"/>
        <v>2003_17_12</v>
      </c>
      <c r="E519" s="50" t="str">
        <f t="shared" si="329"/>
        <v>2_12_17</v>
      </c>
      <c r="F519" s="50">
        <f t="shared" si="330"/>
        <v>2</v>
      </c>
      <c r="G519" s="50">
        <f t="shared" si="331"/>
        <v>214</v>
      </c>
      <c r="H519" s="50">
        <f t="shared" si="332"/>
        <v>2214</v>
      </c>
      <c r="I519" s="57">
        <v>2003</v>
      </c>
      <c r="J519" s="57" t="s">
        <v>602</v>
      </c>
      <c r="K519" s="57" t="s">
        <v>248</v>
      </c>
      <c r="L519" s="57" t="str">
        <f t="shared" si="333"/>
        <v>2003_専・家庭</v>
      </c>
      <c r="M519" s="57" t="str">
        <f t="shared" si="334"/>
        <v>2003_専・家庭_服飾手芸</v>
      </c>
      <c r="N519" s="57">
        <f t="shared" si="326"/>
        <v>2214</v>
      </c>
      <c r="P519" s="57">
        <f t="shared" si="335"/>
        <v>518</v>
      </c>
      <c r="X519" s="59">
        <v>16</v>
      </c>
      <c r="Y519" s="56" t="str">
        <f t="shared" si="320"/>
        <v/>
      </c>
      <c r="Z519" s="57" t="str">
        <f t="shared" si="321"/>
        <v/>
      </c>
      <c r="AA519" s="57" t="str">
        <f t="shared" si="322"/>
        <v/>
      </c>
      <c r="AB519" s="57" t="str">
        <f t="shared" si="322"/>
        <v/>
      </c>
      <c r="AC519" s="57" t="str">
        <f t="shared" si="322"/>
        <v/>
      </c>
      <c r="AD519" s="57" t="str">
        <f t="shared" si="322"/>
        <v/>
      </c>
      <c r="AE519" s="57" t="str">
        <f t="shared" si="322"/>
        <v/>
      </c>
      <c r="AF519" s="57" t="str">
        <f t="shared" si="322"/>
        <v/>
      </c>
      <c r="AG519" s="57" t="str">
        <f t="shared" si="322"/>
        <v/>
      </c>
      <c r="AH519" s="57" t="str">
        <f t="shared" si="322"/>
        <v/>
      </c>
      <c r="AI519" s="57" t="str">
        <f t="shared" si="322"/>
        <v/>
      </c>
      <c r="AJ519" s="57" t="str">
        <f t="shared" si="322"/>
        <v/>
      </c>
      <c r="AK519" s="57" t="str">
        <f t="shared" si="322"/>
        <v/>
      </c>
      <c r="AL519" s="57" t="str">
        <f t="shared" si="322"/>
        <v/>
      </c>
      <c r="AM519" s="57" t="str">
        <f t="shared" si="322"/>
        <v/>
      </c>
      <c r="AN519" s="57" t="str">
        <f t="shared" si="322"/>
        <v/>
      </c>
      <c r="AO519" s="57" t="str">
        <f t="shared" si="322"/>
        <v/>
      </c>
      <c r="AP519" s="57" t="str">
        <f t="shared" si="322"/>
        <v/>
      </c>
      <c r="AQ519" s="57" t="str">
        <f t="shared" si="327"/>
        <v/>
      </c>
      <c r="AR519" s="57" t="str">
        <f t="shared" si="327"/>
        <v/>
      </c>
      <c r="AS519" s="57" t="str">
        <f t="shared" si="327"/>
        <v/>
      </c>
      <c r="AT519" s="57" t="str">
        <f t="shared" si="327"/>
        <v/>
      </c>
      <c r="AU519" s="57" t="str">
        <f t="shared" si="327"/>
        <v/>
      </c>
      <c r="AV519" s="57" t="str">
        <f t="shared" si="327"/>
        <v/>
      </c>
      <c r="AW519" s="57" t="str">
        <f t="shared" si="328"/>
        <v/>
      </c>
      <c r="AX519" s="57" t="str">
        <f t="shared" si="328"/>
        <v/>
      </c>
      <c r="AY519" s="57" t="str">
        <f t="shared" si="328"/>
        <v/>
      </c>
      <c r="AZ519" s="57" t="str">
        <f t="shared" si="328"/>
        <v/>
      </c>
    </row>
    <row r="520" spans="2:52" x14ac:dyDescent="0.15">
      <c r="B520" s="50">
        <f t="shared" si="323"/>
        <v>17</v>
      </c>
      <c r="C520" s="50">
        <f t="shared" si="324"/>
        <v>13</v>
      </c>
      <c r="D520" s="50" t="str">
        <f t="shared" si="325"/>
        <v>2003_17_13</v>
      </c>
      <c r="E520" s="50" t="str">
        <f t="shared" si="329"/>
        <v>2_13_17</v>
      </c>
      <c r="F520" s="50">
        <f t="shared" si="330"/>
        <v>2</v>
      </c>
      <c r="G520" s="50">
        <f t="shared" si="331"/>
        <v>215</v>
      </c>
      <c r="H520" s="50">
        <f t="shared" si="332"/>
        <v>2215</v>
      </c>
      <c r="I520" s="57">
        <v>2003</v>
      </c>
      <c r="J520" s="57" t="s">
        <v>602</v>
      </c>
      <c r="K520" s="57" t="s">
        <v>249</v>
      </c>
      <c r="L520" s="57" t="str">
        <f t="shared" si="333"/>
        <v>2003_専・家庭</v>
      </c>
      <c r="M520" s="57" t="str">
        <f t="shared" si="334"/>
        <v>2003_専・家庭_フードデザイン</v>
      </c>
      <c r="N520" s="57">
        <f t="shared" si="326"/>
        <v>2215</v>
      </c>
      <c r="P520" s="57">
        <f t="shared" si="335"/>
        <v>519</v>
      </c>
      <c r="X520" s="59">
        <v>17</v>
      </c>
      <c r="Y520" s="56" t="str">
        <f t="shared" si="320"/>
        <v/>
      </c>
      <c r="Z520" s="57" t="str">
        <f t="shared" si="321"/>
        <v/>
      </c>
      <c r="AA520" s="57" t="str">
        <f t="shared" si="322"/>
        <v/>
      </c>
      <c r="AB520" s="57" t="str">
        <f t="shared" si="322"/>
        <v/>
      </c>
      <c r="AC520" s="57" t="str">
        <f t="shared" si="322"/>
        <v/>
      </c>
      <c r="AD520" s="57" t="str">
        <f t="shared" si="322"/>
        <v/>
      </c>
      <c r="AE520" s="57" t="str">
        <f t="shared" si="322"/>
        <v/>
      </c>
      <c r="AF520" s="57" t="str">
        <f t="shared" si="322"/>
        <v/>
      </c>
      <c r="AG520" s="57" t="str">
        <f t="shared" si="322"/>
        <v/>
      </c>
      <c r="AH520" s="57" t="str">
        <f t="shared" si="322"/>
        <v/>
      </c>
      <c r="AI520" s="57" t="str">
        <f t="shared" si="322"/>
        <v/>
      </c>
      <c r="AJ520" s="57" t="str">
        <f t="shared" si="322"/>
        <v/>
      </c>
      <c r="AK520" s="57" t="str">
        <f t="shared" si="322"/>
        <v/>
      </c>
      <c r="AL520" s="57" t="str">
        <f t="shared" si="322"/>
        <v/>
      </c>
      <c r="AM520" s="57" t="str">
        <f t="shared" si="322"/>
        <v/>
      </c>
      <c r="AN520" s="57" t="str">
        <f t="shared" si="322"/>
        <v/>
      </c>
      <c r="AO520" s="57" t="str">
        <f t="shared" si="322"/>
        <v/>
      </c>
      <c r="AP520" s="57" t="str">
        <f t="shared" si="322"/>
        <v/>
      </c>
      <c r="AQ520" s="57" t="str">
        <f t="shared" si="327"/>
        <v/>
      </c>
      <c r="AR520" s="57" t="str">
        <f t="shared" si="327"/>
        <v/>
      </c>
      <c r="AS520" s="57" t="str">
        <f t="shared" si="327"/>
        <v/>
      </c>
      <c r="AT520" s="57" t="str">
        <f t="shared" si="327"/>
        <v/>
      </c>
      <c r="AU520" s="57" t="str">
        <f t="shared" si="327"/>
        <v/>
      </c>
      <c r="AV520" s="57" t="str">
        <f t="shared" si="327"/>
        <v/>
      </c>
      <c r="AW520" s="57" t="str">
        <f t="shared" si="328"/>
        <v/>
      </c>
      <c r="AX520" s="57" t="str">
        <f t="shared" si="328"/>
        <v/>
      </c>
      <c r="AY520" s="57" t="str">
        <f t="shared" si="328"/>
        <v/>
      </c>
      <c r="AZ520" s="57" t="str">
        <f t="shared" si="328"/>
        <v/>
      </c>
    </row>
    <row r="521" spans="2:52" x14ac:dyDescent="0.15">
      <c r="B521" s="50">
        <f t="shared" si="323"/>
        <v>17</v>
      </c>
      <c r="C521" s="50">
        <f t="shared" si="324"/>
        <v>14</v>
      </c>
      <c r="D521" s="50" t="str">
        <f t="shared" si="325"/>
        <v>2003_17_14</v>
      </c>
      <c r="E521" s="50" t="str">
        <f t="shared" si="329"/>
        <v>2_14_17</v>
      </c>
      <c r="F521" s="50">
        <f t="shared" si="330"/>
        <v>2</v>
      </c>
      <c r="G521" s="50">
        <f t="shared" si="331"/>
        <v>216</v>
      </c>
      <c r="H521" s="50">
        <f t="shared" si="332"/>
        <v>2216</v>
      </c>
      <c r="I521" s="57">
        <v>2003</v>
      </c>
      <c r="J521" s="57" t="s">
        <v>602</v>
      </c>
      <c r="K521" s="57" t="s">
        <v>250</v>
      </c>
      <c r="L521" s="57" t="str">
        <f t="shared" si="333"/>
        <v>2003_専・家庭</v>
      </c>
      <c r="M521" s="57" t="str">
        <f t="shared" si="334"/>
        <v>2003_専・家庭_食文化</v>
      </c>
      <c r="N521" s="57">
        <f t="shared" si="326"/>
        <v>2216</v>
      </c>
      <c r="P521" s="57">
        <f t="shared" si="335"/>
        <v>520</v>
      </c>
      <c r="X521" s="59">
        <v>18</v>
      </c>
      <c r="Y521" s="56" t="str">
        <f t="shared" si="320"/>
        <v/>
      </c>
      <c r="Z521" s="57" t="str">
        <f t="shared" si="321"/>
        <v/>
      </c>
      <c r="AA521" s="57" t="str">
        <f t="shared" si="322"/>
        <v/>
      </c>
      <c r="AB521" s="57" t="str">
        <f t="shared" si="322"/>
        <v/>
      </c>
      <c r="AC521" s="57" t="str">
        <f t="shared" si="322"/>
        <v/>
      </c>
      <c r="AD521" s="57" t="str">
        <f t="shared" si="322"/>
        <v/>
      </c>
      <c r="AE521" s="57" t="str">
        <f t="shared" si="322"/>
        <v/>
      </c>
      <c r="AF521" s="57" t="str">
        <f t="shared" si="322"/>
        <v/>
      </c>
      <c r="AG521" s="57" t="str">
        <f t="shared" si="322"/>
        <v/>
      </c>
      <c r="AH521" s="57" t="str">
        <f t="shared" si="322"/>
        <v/>
      </c>
      <c r="AI521" s="57" t="str">
        <f t="shared" si="322"/>
        <v/>
      </c>
      <c r="AJ521" s="57" t="str">
        <f t="shared" si="322"/>
        <v/>
      </c>
      <c r="AK521" s="57" t="str">
        <f t="shared" si="322"/>
        <v/>
      </c>
      <c r="AL521" s="57" t="str">
        <f t="shared" si="322"/>
        <v/>
      </c>
      <c r="AM521" s="57" t="str">
        <f t="shared" si="322"/>
        <v/>
      </c>
      <c r="AN521" s="57" t="str">
        <f t="shared" si="322"/>
        <v/>
      </c>
      <c r="AO521" s="57" t="str">
        <f t="shared" si="322"/>
        <v/>
      </c>
      <c r="AP521" s="57" t="str">
        <f t="shared" si="322"/>
        <v/>
      </c>
      <c r="AQ521" s="57" t="str">
        <f t="shared" si="327"/>
        <v/>
      </c>
      <c r="AR521" s="57" t="str">
        <f t="shared" si="327"/>
        <v/>
      </c>
      <c r="AS521" s="57" t="str">
        <f t="shared" si="327"/>
        <v/>
      </c>
      <c r="AT521" s="57" t="str">
        <f t="shared" si="327"/>
        <v/>
      </c>
      <c r="AU521" s="57" t="str">
        <f t="shared" si="327"/>
        <v/>
      </c>
      <c r="AV521" s="57" t="str">
        <f t="shared" si="327"/>
        <v/>
      </c>
      <c r="AW521" s="57" t="str">
        <f t="shared" si="328"/>
        <v/>
      </c>
      <c r="AX521" s="57" t="str">
        <f t="shared" si="328"/>
        <v/>
      </c>
      <c r="AY521" s="57" t="str">
        <f t="shared" si="328"/>
        <v/>
      </c>
      <c r="AZ521" s="57" t="str">
        <f t="shared" si="328"/>
        <v/>
      </c>
    </row>
    <row r="522" spans="2:52" x14ac:dyDescent="0.15">
      <c r="B522" s="50">
        <f t="shared" si="323"/>
        <v>17</v>
      </c>
      <c r="C522" s="50">
        <f t="shared" si="324"/>
        <v>15</v>
      </c>
      <c r="D522" s="50" t="str">
        <f t="shared" si="325"/>
        <v>2003_17_15</v>
      </c>
      <c r="E522" s="50" t="str">
        <f t="shared" si="329"/>
        <v>2_15_17</v>
      </c>
      <c r="F522" s="50">
        <f t="shared" si="330"/>
        <v>2</v>
      </c>
      <c r="G522" s="50">
        <f t="shared" si="331"/>
        <v>217</v>
      </c>
      <c r="H522" s="50">
        <f t="shared" si="332"/>
        <v>2217</v>
      </c>
      <c r="I522" s="57">
        <v>2003</v>
      </c>
      <c r="J522" s="57" t="s">
        <v>602</v>
      </c>
      <c r="K522" s="57" t="s">
        <v>251</v>
      </c>
      <c r="L522" s="57" t="str">
        <f t="shared" si="333"/>
        <v>2003_専・家庭</v>
      </c>
      <c r="M522" s="57" t="str">
        <f t="shared" si="334"/>
        <v>2003_専・家庭_調理</v>
      </c>
      <c r="N522" s="57">
        <f t="shared" si="326"/>
        <v>2217</v>
      </c>
      <c r="P522" s="57">
        <f t="shared" si="335"/>
        <v>521</v>
      </c>
      <c r="X522" s="59">
        <v>19</v>
      </c>
      <c r="Y522" s="56" t="str">
        <f t="shared" si="320"/>
        <v/>
      </c>
      <c r="Z522" s="57" t="str">
        <f t="shared" si="321"/>
        <v/>
      </c>
      <c r="AA522" s="57" t="str">
        <f t="shared" si="322"/>
        <v/>
      </c>
      <c r="AB522" s="57" t="str">
        <f t="shared" si="322"/>
        <v/>
      </c>
      <c r="AC522" s="57" t="str">
        <f t="shared" si="322"/>
        <v/>
      </c>
      <c r="AD522" s="57" t="str">
        <f t="shared" si="322"/>
        <v/>
      </c>
      <c r="AE522" s="57" t="str">
        <f t="shared" si="322"/>
        <v/>
      </c>
      <c r="AF522" s="57" t="str">
        <f t="shared" si="322"/>
        <v/>
      </c>
      <c r="AG522" s="57" t="str">
        <f t="shared" si="322"/>
        <v/>
      </c>
      <c r="AH522" s="57" t="str">
        <f t="shared" si="322"/>
        <v/>
      </c>
      <c r="AI522" s="57" t="str">
        <f t="shared" si="322"/>
        <v/>
      </c>
      <c r="AJ522" s="57" t="str">
        <f t="shared" si="322"/>
        <v/>
      </c>
      <c r="AK522" s="57" t="str">
        <f t="shared" si="322"/>
        <v/>
      </c>
      <c r="AL522" s="57" t="str">
        <f t="shared" si="322"/>
        <v/>
      </c>
      <c r="AM522" s="57" t="str">
        <f t="shared" si="322"/>
        <v/>
      </c>
      <c r="AN522" s="57" t="str">
        <f t="shared" si="322"/>
        <v/>
      </c>
      <c r="AO522" s="57" t="str">
        <f t="shared" si="322"/>
        <v/>
      </c>
      <c r="AP522" s="57" t="str">
        <f t="shared" si="322"/>
        <v/>
      </c>
      <c r="AQ522" s="57" t="str">
        <f t="shared" si="327"/>
        <v/>
      </c>
      <c r="AR522" s="57" t="str">
        <f t="shared" si="327"/>
        <v/>
      </c>
      <c r="AS522" s="57" t="str">
        <f t="shared" si="327"/>
        <v/>
      </c>
      <c r="AT522" s="57" t="str">
        <f t="shared" si="327"/>
        <v/>
      </c>
      <c r="AU522" s="57" t="str">
        <f t="shared" si="327"/>
        <v/>
      </c>
      <c r="AV522" s="57" t="str">
        <f t="shared" si="327"/>
        <v/>
      </c>
      <c r="AW522" s="57" t="str">
        <f t="shared" si="328"/>
        <v/>
      </c>
      <c r="AX522" s="57" t="str">
        <f t="shared" si="328"/>
        <v/>
      </c>
      <c r="AY522" s="57" t="str">
        <f t="shared" si="328"/>
        <v/>
      </c>
      <c r="AZ522" s="57" t="str">
        <f t="shared" si="328"/>
        <v/>
      </c>
    </row>
    <row r="523" spans="2:52" x14ac:dyDescent="0.15">
      <c r="B523" s="50">
        <f t="shared" si="323"/>
        <v>17</v>
      </c>
      <c r="C523" s="50">
        <f t="shared" si="324"/>
        <v>16</v>
      </c>
      <c r="D523" s="50" t="str">
        <f t="shared" si="325"/>
        <v>2003_17_16</v>
      </c>
      <c r="E523" s="50" t="str">
        <f t="shared" si="329"/>
        <v>2_16_17</v>
      </c>
      <c r="F523" s="50">
        <f t="shared" si="330"/>
        <v>2</v>
      </c>
      <c r="G523" s="50">
        <f t="shared" si="331"/>
        <v>218</v>
      </c>
      <c r="H523" s="50">
        <f t="shared" si="332"/>
        <v>2218</v>
      </c>
      <c r="I523" s="57">
        <v>2003</v>
      </c>
      <c r="J523" s="57" t="s">
        <v>602</v>
      </c>
      <c r="K523" s="57" t="s">
        <v>252</v>
      </c>
      <c r="L523" s="57" t="str">
        <f t="shared" si="333"/>
        <v>2003_専・家庭</v>
      </c>
      <c r="M523" s="57" t="str">
        <f t="shared" si="334"/>
        <v>2003_専・家庭_栄養</v>
      </c>
      <c r="N523" s="57">
        <f t="shared" si="326"/>
        <v>2218</v>
      </c>
      <c r="P523" s="57">
        <f t="shared" si="335"/>
        <v>522</v>
      </c>
      <c r="X523" s="59">
        <v>20</v>
      </c>
      <c r="Y523" s="56" t="str">
        <f t="shared" si="320"/>
        <v/>
      </c>
      <c r="Z523" s="57" t="str">
        <f t="shared" si="321"/>
        <v/>
      </c>
      <c r="AA523" s="57" t="str">
        <f t="shared" si="322"/>
        <v/>
      </c>
      <c r="AB523" s="57" t="str">
        <f t="shared" si="322"/>
        <v/>
      </c>
      <c r="AC523" s="57" t="str">
        <f t="shared" si="322"/>
        <v/>
      </c>
      <c r="AD523" s="57" t="str">
        <f t="shared" si="322"/>
        <v/>
      </c>
      <c r="AE523" s="57" t="str">
        <f t="shared" si="322"/>
        <v/>
      </c>
      <c r="AF523" s="57" t="str">
        <f t="shared" si="322"/>
        <v/>
      </c>
      <c r="AG523" s="57" t="str">
        <f t="shared" si="322"/>
        <v/>
      </c>
      <c r="AH523" s="57" t="str">
        <f t="shared" si="322"/>
        <v/>
      </c>
      <c r="AI523" s="57" t="str">
        <f t="shared" si="322"/>
        <v/>
      </c>
      <c r="AJ523" s="57" t="str">
        <f t="shared" si="322"/>
        <v/>
      </c>
      <c r="AK523" s="57" t="str">
        <f t="shared" si="322"/>
        <v/>
      </c>
      <c r="AL523" s="57" t="str">
        <f t="shared" si="322"/>
        <v/>
      </c>
      <c r="AM523" s="57" t="str">
        <f t="shared" si="322"/>
        <v/>
      </c>
      <c r="AN523" s="57" t="str">
        <f t="shared" si="322"/>
        <v/>
      </c>
      <c r="AO523" s="57" t="str">
        <f t="shared" si="322"/>
        <v/>
      </c>
      <c r="AP523" s="57" t="str">
        <f t="shared" si="322"/>
        <v/>
      </c>
      <c r="AQ523" s="57" t="str">
        <f t="shared" si="327"/>
        <v/>
      </c>
      <c r="AR523" s="57" t="str">
        <f t="shared" si="327"/>
        <v/>
      </c>
      <c r="AS523" s="57" t="str">
        <f t="shared" si="327"/>
        <v/>
      </c>
      <c r="AT523" s="57" t="str">
        <f t="shared" si="327"/>
        <v/>
      </c>
      <c r="AU523" s="57" t="str">
        <f t="shared" si="327"/>
        <v/>
      </c>
      <c r="AV523" s="57" t="str">
        <f t="shared" si="327"/>
        <v/>
      </c>
      <c r="AW523" s="57" t="str">
        <f t="shared" si="328"/>
        <v/>
      </c>
      <c r="AX523" s="57" t="str">
        <f t="shared" si="328"/>
        <v/>
      </c>
      <c r="AY523" s="57" t="str">
        <f t="shared" si="328"/>
        <v/>
      </c>
      <c r="AZ523" s="57" t="str">
        <f t="shared" si="328"/>
        <v/>
      </c>
    </row>
    <row r="524" spans="2:52" x14ac:dyDescent="0.15">
      <c r="B524" s="50">
        <f t="shared" si="323"/>
        <v>17</v>
      </c>
      <c r="C524" s="50">
        <f t="shared" si="324"/>
        <v>17</v>
      </c>
      <c r="D524" s="50" t="str">
        <f t="shared" si="325"/>
        <v>2003_17_17</v>
      </c>
      <c r="E524" s="50" t="str">
        <f t="shared" si="329"/>
        <v>2_17_17</v>
      </c>
      <c r="F524" s="50">
        <f t="shared" si="330"/>
        <v>2</v>
      </c>
      <c r="G524" s="50">
        <f t="shared" si="331"/>
        <v>219</v>
      </c>
      <c r="H524" s="50">
        <f t="shared" si="332"/>
        <v>2219</v>
      </c>
      <c r="I524" s="57">
        <v>2003</v>
      </c>
      <c r="J524" s="57" t="s">
        <v>602</v>
      </c>
      <c r="K524" s="57" t="s">
        <v>253</v>
      </c>
      <c r="L524" s="57" t="str">
        <f t="shared" si="333"/>
        <v>2003_専・家庭</v>
      </c>
      <c r="M524" s="57" t="str">
        <f t="shared" si="334"/>
        <v>2003_専・家庭_食品</v>
      </c>
      <c r="N524" s="57">
        <f t="shared" si="326"/>
        <v>2219</v>
      </c>
      <c r="P524" s="57">
        <f t="shared" si="335"/>
        <v>523</v>
      </c>
      <c r="X524" s="59">
        <v>21</v>
      </c>
      <c r="Y524" s="56" t="str">
        <f t="shared" si="320"/>
        <v/>
      </c>
      <c r="Z524" s="57" t="str">
        <f t="shared" si="321"/>
        <v/>
      </c>
      <c r="AA524" s="57" t="str">
        <f t="shared" si="322"/>
        <v/>
      </c>
      <c r="AB524" s="57" t="str">
        <f t="shared" si="322"/>
        <v/>
      </c>
      <c r="AC524" s="57" t="str">
        <f t="shared" si="322"/>
        <v/>
      </c>
      <c r="AD524" s="57" t="str">
        <f t="shared" si="322"/>
        <v/>
      </c>
      <c r="AE524" s="57" t="str">
        <f t="shared" si="322"/>
        <v/>
      </c>
      <c r="AF524" s="57" t="str">
        <f t="shared" si="322"/>
        <v/>
      </c>
      <c r="AG524" s="57" t="str">
        <f t="shared" si="322"/>
        <v/>
      </c>
      <c r="AH524" s="57" t="str">
        <f t="shared" si="322"/>
        <v/>
      </c>
      <c r="AI524" s="57" t="str">
        <f t="shared" si="322"/>
        <v/>
      </c>
      <c r="AJ524" s="57" t="str">
        <f t="shared" si="322"/>
        <v/>
      </c>
      <c r="AK524" s="57" t="str">
        <f t="shared" si="322"/>
        <v/>
      </c>
      <c r="AL524" s="57" t="str">
        <f t="shared" si="322"/>
        <v/>
      </c>
      <c r="AM524" s="57" t="str">
        <f t="shared" si="322"/>
        <v/>
      </c>
      <c r="AN524" s="57" t="str">
        <f t="shared" si="322"/>
        <v/>
      </c>
      <c r="AO524" s="57" t="str">
        <f t="shared" si="322"/>
        <v/>
      </c>
      <c r="AP524" s="57" t="str">
        <f t="shared" si="322"/>
        <v/>
      </c>
      <c r="AQ524" s="57" t="str">
        <f t="shared" si="327"/>
        <v/>
      </c>
      <c r="AR524" s="57" t="str">
        <f t="shared" si="327"/>
        <v/>
      </c>
      <c r="AS524" s="57" t="str">
        <f t="shared" si="327"/>
        <v/>
      </c>
      <c r="AT524" s="57" t="str">
        <f t="shared" si="327"/>
        <v/>
      </c>
      <c r="AU524" s="57" t="str">
        <f t="shared" si="327"/>
        <v/>
      </c>
      <c r="AV524" s="57" t="str">
        <f t="shared" si="327"/>
        <v/>
      </c>
      <c r="AW524" s="57" t="str">
        <f t="shared" si="328"/>
        <v/>
      </c>
      <c r="AX524" s="57" t="str">
        <f t="shared" si="328"/>
        <v/>
      </c>
      <c r="AY524" s="57" t="str">
        <f t="shared" si="328"/>
        <v/>
      </c>
      <c r="AZ524" s="57" t="str">
        <f t="shared" si="328"/>
        <v/>
      </c>
    </row>
    <row r="525" spans="2:52" x14ac:dyDescent="0.15">
      <c r="B525" s="50">
        <f t="shared" si="323"/>
        <v>17</v>
      </c>
      <c r="C525" s="50">
        <f t="shared" si="324"/>
        <v>18</v>
      </c>
      <c r="D525" s="50" t="str">
        <f t="shared" si="325"/>
        <v>2003_17_18</v>
      </c>
      <c r="E525" s="50" t="str">
        <f t="shared" si="329"/>
        <v>2_18_17</v>
      </c>
      <c r="F525" s="50">
        <f t="shared" si="330"/>
        <v>2</v>
      </c>
      <c r="G525" s="50">
        <f t="shared" si="331"/>
        <v>220</v>
      </c>
      <c r="H525" s="50">
        <f t="shared" si="332"/>
        <v>2220</v>
      </c>
      <c r="I525" s="57">
        <v>2003</v>
      </c>
      <c r="J525" s="57" t="s">
        <v>602</v>
      </c>
      <c r="K525" s="57" t="s">
        <v>254</v>
      </c>
      <c r="L525" s="57" t="str">
        <f t="shared" si="333"/>
        <v>2003_専・家庭</v>
      </c>
      <c r="M525" s="57" t="str">
        <f t="shared" si="334"/>
        <v>2003_専・家庭_食品衛生</v>
      </c>
      <c r="N525" s="57">
        <f t="shared" si="326"/>
        <v>2220</v>
      </c>
      <c r="P525" s="57">
        <f t="shared" si="335"/>
        <v>524</v>
      </c>
      <c r="X525" s="59">
        <v>22</v>
      </c>
      <c r="Y525" s="56" t="str">
        <f t="shared" si="320"/>
        <v/>
      </c>
      <c r="Z525" s="57" t="str">
        <f t="shared" si="321"/>
        <v/>
      </c>
      <c r="AA525" s="57" t="str">
        <f t="shared" si="322"/>
        <v/>
      </c>
      <c r="AB525" s="57" t="str">
        <f t="shared" si="322"/>
        <v/>
      </c>
      <c r="AC525" s="57" t="str">
        <f t="shared" si="322"/>
        <v/>
      </c>
      <c r="AD525" s="57" t="str">
        <f t="shared" si="322"/>
        <v/>
      </c>
      <c r="AE525" s="57" t="str">
        <f t="shared" si="322"/>
        <v/>
      </c>
      <c r="AF525" s="57" t="str">
        <f t="shared" si="322"/>
        <v/>
      </c>
      <c r="AG525" s="57" t="str">
        <f t="shared" si="322"/>
        <v/>
      </c>
      <c r="AH525" s="57" t="str">
        <f t="shared" si="322"/>
        <v/>
      </c>
      <c r="AI525" s="57" t="str">
        <f t="shared" si="322"/>
        <v/>
      </c>
      <c r="AJ525" s="57" t="str">
        <f t="shared" si="322"/>
        <v/>
      </c>
      <c r="AK525" s="57" t="str">
        <f t="shared" si="322"/>
        <v/>
      </c>
      <c r="AL525" s="57" t="str">
        <f t="shared" si="322"/>
        <v/>
      </c>
      <c r="AM525" s="57" t="str">
        <f t="shared" si="322"/>
        <v/>
      </c>
      <c r="AN525" s="57" t="str">
        <f t="shared" si="322"/>
        <v/>
      </c>
      <c r="AO525" s="57" t="str">
        <f t="shared" si="322"/>
        <v/>
      </c>
      <c r="AP525" s="57" t="str">
        <f t="shared" si="322"/>
        <v/>
      </c>
      <c r="AQ525" s="57" t="str">
        <f t="shared" si="327"/>
        <v/>
      </c>
      <c r="AR525" s="57" t="str">
        <f t="shared" si="327"/>
        <v/>
      </c>
      <c r="AS525" s="57" t="str">
        <f t="shared" si="327"/>
        <v/>
      </c>
      <c r="AT525" s="57" t="str">
        <f t="shared" si="327"/>
        <v/>
      </c>
      <c r="AU525" s="57" t="str">
        <f t="shared" si="327"/>
        <v/>
      </c>
      <c r="AV525" s="57" t="str">
        <f t="shared" si="327"/>
        <v/>
      </c>
      <c r="AW525" s="57" t="str">
        <f t="shared" si="328"/>
        <v/>
      </c>
      <c r="AX525" s="57" t="str">
        <f t="shared" si="328"/>
        <v/>
      </c>
      <c r="AY525" s="57" t="str">
        <f t="shared" si="328"/>
        <v/>
      </c>
      <c r="AZ525" s="57" t="str">
        <f t="shared" si="328"/>
        <v/>
      </c>
    </row>
    <row r="526" spans="2:52" x14ac:dyDescent="0.15">
      <c r="B526" s="50">
        <f t="shared" si="323"/>
        <v>17</v>
      </c>
      <c r="C526" s="50">
        <f t="shared" si="324"/>
        <v>19</v>
      </c>
      <c r="D526" s="50" t="str">
        <f t="shared" si="325"/>
        <v>2003_17_19</v>
      </c>
      <c r="E526" s="50" t="str">
        <f t="shared" si="329"/>
        <v>2_19_17</v>
      </c>
      <c r="F526" s="50">
        <f t="shared" si="330"/>
        <v>2</v>
      </c>
      <c r="G526" s="50">
        <f t="shared" si="331"/>
        <v>221</v>
      </c>
      <c r="H526" s="50">
        <f t="shared" si="332"/>
        <v>2221</v>
      </c>
      <c r="I526" s="57">
        <v>2003</v>
      </c>
      <c r="J526" s="57" t="s">
        <v>602</v>
      </c>
      <c r="K526" s="57" t="s">
        <v>255</v>
      </c>
      <c r="L526" s="57" t="str">
        <f t="shared" si="333"/>
        <v>2003_専・家庭</v>
      </c>
      <c r="M526" s="57" t="str">
        <f t="shared" si="334"/>
        <v>2003_専・家庭_公衆衛生</v>
      </c>
      <c r="N526" s="57">
        <f t="shared" si="326"/>
        <v>2221</v>
      </c>
      <c r="P526" s="57">
        <f t="shared" si="335"/>
        <v>525</v>
      </c>
      <c r="X526" s="59">
        <v>23</v>
      </c>
      <c r="Y526" s="56" t="str">
        <f t="shared" si="320"/>
        <v/>
      </c>
      <c r="Z526" s="57" t="str">
        <f t="shared" si="321"/>
        <v/>
      </c>
      <c r="AA526" s="57" t="str">
        <f t="shared" si="322"/>
        <v/>
      </c>
      <c r="AB526" s="57" t="str">
        <f t="shared" si="322"/>
        <v/>
      </c>
      <c r="AC526" s="57" t="str">
        <f t="shared" si="322"/>
        <v/>
      </c>
      <c r="AD526" s="57" t="str">
        <f t="shared" si="322"/>
        <v/>
      </c>
      <c r="AE526" s="57" t="str">
        <f t="shared" si="322"/>
        <v/>
      </c>
      <c r="AF526" s="57" t="str">
        <f t="shared" si="322"/>
        <v/>
      </c>
      <c r="AG526" s="57" t="str">
        <f t="shared" si="322"/>
        <v/>
      </c>
      <c r="AH526" s="57" t="str">
        <f t="shared" si="322"/>
        <v/>
      </c>
      <c r="AI526" s="57" t="str">
        <f t="shared" si="322"/>
        <v/>
      </c>
      <c r="AJ526" s="57" t="str">
        <f t="shared" si="322"/>
        <v/>
      </c>
      <c r="AK526" s="57" t="str">
        <f t="shared" si="322"/>
        <v/>
      </c>
      <c r="AL526" s="57" t="str">
        <f t="shared" si="322"/>
        <v/>
      </c>
      <c r="AM526" s="57" t="str">
        <f t="shared" si="322"/>
        <v/>
      </c>
      <c r="AN526" s="57" t="str">
        <f t="shared" si="322"/>
        <v/>
      </c>
      <c r="AO526" s="57" t="str">
        <f t="shared" si="322"/>
        <v/>
      </c>
      <c r="AP526" s="57" t="str">
        <f t="shared" si="322"/>
        <v/>
      </c>
      <c r="AQ526" s="57" t="str">
        <f t="shared" si="327"/>
        <v/>
      </c>
      <c r="AR526" s="57" t="str">
        <f t="shared" si="327"/>
        <v/>
      </c>
      <c r="AS526" s="57" t="str">
        <f t="shared" si="327"/>
        <v/>
      </c>
      <c r="AT526" s="57" t="str">
        <f t="shared" si="327"/>
        <v/>
      </c>
      <c r="AU526" s="57" t="str">
        <f t="shared" si="327"/>
        <v/>
      </c>
      <c r="AV526" s="57" t="str">
        <f t="shared" si="327"/>
        <v/>
      </c>
      <c r="AW526" s="57" t="str">
        <f t="shared" si="328"/>
        <v/>
      </c>
      <c r="AX526" s="57" t="str">
        <f t="shared" si="328"/>
        <v/>
      </c>
      <c r="AY526" s="57" t="str">
        <f t="shared" si="328"/>
        <v/>
      </c>
      <c r="AZ526" s="57" t="str">
        <f t="shared" si="328"/>
        <v/>
      </c>
    </row>
    <row r="527" spans="2:52" x14ac:dyDescent="0.15">
      <c r="B527" s="50">
        <f t="shared" si="323"/>
        <v>17</v>
      </c>
      <c r="C527" s="50">
        <f t="shared" si="324"/>
        <v>20</v>
      </c>
      <c r="D527" s="50" t="str">
        <f t="shared" si="325"/>
        <v>2003_17_20</v>
      </c>
      <c r="E527" s="50" t="str">
        <f t="shared" si="329"/>
        <v>2_20_17</v>
      </c>
      <c r="F527" s="50">
        <f t="shared" si="330"/>
        <v>2</v>
      </c>
      <c r="G527" s="50">
        <f t="shared" si="331"/>
        <v>222</v>
      </c>
      <c r="H527" s="50">
        <f t="shared" si="332"/>
        <v>2222</v>
      </c>
      <c r="I527" s="57">
        <v>2003</v>
      </c>
      <c r="J527" s="57" t="s">
        <v>602</v>
      </c>
      <c r="K527" s="57" t="s">
        <v>573</v>
      </c>
      <c r="L527" s="57" t="str">
        <f t="shared" si="333"/>
        <v>2003_専・家庭</v>
      </c>
      <c r="M527" s="57" t="str">
        <f t="shared" si="334"/>
        <v>2003_専・家庭_学校設定科目</v>
      </c>
      <c r="N527" s="57">
        <f t="shared" si="326"/>
        <v>2222</v>
      </c>
      <c r="P527" s="57">
        <f t="shared" si="335"/>
        <v>526</v>
      </c>
      <c r="X527" s="59">
        <v>24</v>
      </c>
      <c r="Y527" s="56" t="str">
        <f t="shared" si="320"/>
        <v/>
      </c>
      <c r="Z527" s="57" t="str">
        <f t="shared" si="321"/>
        <v/>
      </c>
      <c r="AA527" s="57" t="str">
        <f t="shared" si="322"/>
        <v/>
      </c>
      <c r="AB527" s="57" t="str">
        <f t="shared" si="322"/>
        <v/>
      </c>
      <c r="AC527" s="57" t="str">
        <f t="shared" si="322"/>
        <v/>
      </c>
      <c r="AD527" s="57" t="str">
        <f t="shared" si="322"/>
        <v/>
      </c>
      <c r="AE527" s="57" t="str">
        <f t="shared" si="322"/>
        <v/>
      </c>
      <c r="AF527" s="57" t="str">
        <f t="shared" si="322"/>
        <v/>
      </c>
      <c r="AG527" s="57" t="str">
        <f t="shared" si="322"/>
        <v/>
      </c>
      <c r="AH527" s="57" t="str">
        <f t="shared" si="322"/>
        <v/>
      </c>
      <c r="AI527" s="57" t="str">
        <f t="shared" si="322"/>
        <v/>
      </c>
      <c r="AJ527" s="57" t="str">
        <f t="shared" si="322"/>
        <v/>
      </c>
      <c r="AK527" s="57" t="str">
        <f t="shared" si="322"/>
        <v/>
      </c>
      <c r="AL527" s="57" t="str">
        <f t="shared" si="322"/>
        <v/>
      </c>
      <c r="AM527" s="57" t="str">
        <f t="shared" si="322"/>
        <v/>
      </c>
      <c r="AN527" s="57" t="str">
        <f t="shared" si="322"/>
        <v/>
      </c>
      <c r="AO527" s="57" t="str">
        <f t="shared" si="322"/>
        <v/>
      </c>
      <c r="AP527" s="57" t="str">
        <f t="shared" si="322"/>
        <v/>
      </c>
      <c r="AQ527" s="57" t="str">
        <f t="shared" si="327"/>
        <v/>
      </c>
      <c r="AR527" s="57" t="str">
        <f t="shared" si="327"/>
        <v/>
      </c>
      <c r="AS527" s="57" t="str">
        <f t="shared" si="327"/>
        <v/>
      </c>
      <c r="AT527" s="57" t="str">
        <f t="shared" si="327"/>
        <v/>
      </c>
      <c r="AU527" s="57" t="str">
        <f t="shared" si="327"/>
        <v/>
      </c>
      <c r="AV527" s="57" t="str">
        <f t="shared" si="327"/>
        <v/>
      </c>
      <c r="AW527" s="57" t="str">
        <f t="shared" si="328"/>
        <v/>
      </c>
      <c r="AX527" s="57" t="str">
        <f t="shared" si="328"/>
        <v/>
      </c>
      <c r="AY527" s="57" t="str">
        <f t="shared" si="328"/>
        <v/>
      </c>
      <c r="AZ527" s="57" t="str">
        <f t="shared" si="328"/>
        <v/>
      </c>
    </row>
    <row r="528" spans="2:52" x14ac:dyDescent="0.15">
      <c r="B528" s="50">
        <f t="shared" si="323"/>
        <v>18</v>
      </c>
      <c r="C528" s="50">
        <f t="shared" si="324"/>
        <v>1</v>
      </c>
      <c r="D528" s="50" t="str">
        <f t="shared" si="325"/>
        <v>2003_18_1</v>
      </c>
      <c r="E528" s="50" t="str">
        <f t="shared" si="329"/>
        <v>2_1_18</v>
      </c>
      <c r="F528" s="50">
        <f t="shared" si="330"/>
        <v>2</v>
      </c>
      <c r="G528" s="50">
        <f t="shared" si="331"/>
        <v>223</v>
      </c>
      <c r="H528" s="50">
        <f t="shared" si="332"/>
        <v>2223</v>
      </c>
      <c r="I528" s="57">
        <v>2003</v>
      </c>
      <c r="J528" s="57" t="s">
        <v>257</v>
      </c>
      <c r="K528" s="57" t="s">
        <v>258</v>
      </c>
      <c r="L528" s="57" t="str">
        <f t="shared" si="333"/>
        <v>2003_看護</v>
      </c>
      <c r="M528" s="57" t="str">
        <f t="shared" si="334"/>
        <v>2003_看護_基礎看護</v>
      </c>
      <c r="N528" s="57">
        <f t="shared" si="326"/>
        <v>2223</v>
      </c>
      <c r="P528" s="57">
        <f t="shared" si="335"/>
        <v>527</v>
      </c>
      <c r="X528" s="59">
        <v>25</v>
      </c>
      <c r="Y528" s="56" t="str">
        <f t="shared" si="320"/>
        <v/>
      </c>
      <c r="Z528" s="57" t="str">
        <f t="shared" si="321"/>
        <v/>
      </c>
      <c r="AA528" s="57" t="str">
        <f t="shared" si="322"/>
        <v/>
      </c>
      <c r="AB528" s="57" t="str">
        <f t="shared" si="322"/>
        <v/>
      </c>
      <c r="AC528" s="57" t="str">
        <f t="shared" si="322"/>
        <v/>
      </c>
      <c r="AD528" s="57" t="str">
        <f t="shared" si="322"/>
        <v/>
      </c>
      <c r="AE528" s="57" t="str">
        <f t="shared" si="322"/>
        <v/>
      </c>
      <c r="AF528" s="57" t="str">
        <f t="shared" si="322"/>
        <v/>
      </c>
      <c r="AG528" s="57" t="str">
        <f t="shared" si="322"/>
        <v/>
      </c>
      <c r="AH528" s="57" t="str">
        <f t="shared" si="322"/>
        <v/>
      </c>
      <c r="AI528" s="57" t="str">
        <f t="shared" si="322"/>
        <v/>
      </c>
      <c r="AJ528" s="57" t="str">
        <f t="shared" si="322"/>
        <v/>
      </c>
      <c r="AK528" s="57" t="str">
        <f t="shared" si="322"/>
        <v/>
      </c>
      <c r="AL528" s="57" t="str">
        <f t="shared" si="322"/>
        <v/>
      </c>
      <c r="AM528" s="57" t="str">
        <f t="shared" si="322"/>
        <v/>
      </c>
      <c r="AN528" s="57" t="str">
        <f t="shared" si="322"/>
        <v/>
      </c>
      <c r="AO528" s="57" t="str">
        <f t="shared" si="322"/>
        <v/>
      </c>
      <c r="AP528" s="57" t="str">
        <f t="shared" si="322"/>
        <v/>
      </c>
      <c r="AQ528" s="57" t="str">
        <f t="shared" si="327"/>
        <v/>
      </c>
      <c r="AR528" s="57" t="str">
        <f t="shared" si="327"/>
        <v/>
      </c>
      <c r="AS528" s="57" t="str">
        <f t="shared" si="327"/>
        <v/>
      </c>
      <c r="AT528" s="57" t="str">
        <f t="shared" si="327"/>
        <v/>
      </c>
      <c r="AU528" s="57" t="str">
        <f t="shared" si="327"/>
        <v/>
      </c>
      <c r="AV528" s="57" t="str">
        <f t="shared" si="327"/>
        <v/>
      </c>
      <c r="AW528" s="57" t="str">
        <f t="shared" si="328"/>
        <v/>
      </c>
      <c r="AX528" s="57" t="str">
        <f t="shared" si="328"/>
        <v/>
      </c>
      <c r="AY528" s="57" t="str">
        <f t="shared" si="328"/>
        <v/>
      </c>
      <c r="AZ528" s="57" t="str">
        <f t="shared" si="328"/>
        <v/>
      </c>
    </row>
    <row r="529" spans="2:52" x14ac:dyDescent="0.15">
      <c r="B529" s="50">
        <f t="shared" si="323"/>
        <v>18</v>
      </c>
      <c r="C529" s="50">
        <f t="shared" si="324"/>
        <v>2</v>
      </c>
      <c r="D529" s="50" t="str">
        <f t="shared" si="325"/>
        <v>2003_18_2</v>
      </c>
      <c r="E529" s="50" t="str">
        <f t="shared" si="329"/>
        <v>2_2_18</v>
      </c>
      <c r="F529" s="50">
        <f t="shared" si="330"/>
        <v>2</v>
      </c>
      <c r="G529" s="50">
        <f t="shared" si="331"/>
        <v>224</v>
      </c>
      <c r="H529" s="50">
        <f t="shared" si="332"/>
        <v>2224</v>
      </c>
      <c r="I529" s="57">
        <v>2003</v>
      </c>
      <c r="J529" s="57" t="s">
        <v>257</v>
      </c>
      <c r="K529" s="57" t="s">
        <v>605</v>
      </c>
      <c r="L529" s="57" t="str">
        <f t="shared" si="333"/>
        <v>2003_看護</v>
      </c>
      <c r="M529" s="57" t="str">
        <f t="shared" si="334"/>
        <v>2003_看護_看護基礎医学</v>
      </c>
      <c r="N529" s="57">
        <f t="shared" si="326"/>
        <v>2224</v>
      </c>
      <c r="P529" s="57">
        <f t="shared" si="335"/>
        <v>528</v>
      </c>
      <c r="X529" s="59">
        <v>26</v>
      </c>
      <c r="Y529" s="56" t="str">
        <f t="shared" si="320"/>
        <v/>
      </c>
      <c r="Z529" s="57" t="str">
        <f t="shared" si="321"/>
        <v/>
      </c>
      <c r="AA529" s="57" t="str">
        <f t="shared" si="322"/>
        <v/>
      </c>
      <c r="AB529" s="57" t="str">
        <f t="shared" si="322"/>
        <v/>
      </c>
      <c r="AC529" s="57" t="str">
        <f t="shared" si="322"/>
        <v/>
      </c>
      <c r="AD529" s="57" t="str">
        <f t="shared" si="322"/>
        <v/>
      </c>
      <c r="AE529" s="57" t="str">
        <f t="shared" si="322"/>
        <v/>
      </c>
      <c r="AF529" s="57" t="str">
        <f t="shared" si="322"/>
        <v/>
      </c>
      <c r="AG529" s="57" t="str">
        <f t="shared" si="322"/>
        <v/>
      </c>
      <c r="AH529" s="57" t="str">
        <f t="shared" si="322"/>
        <v/>
      </c>
      <c r="AI529" s="57" t="str">
        <f t="shared" si="322"/>
        <v/>
      </c>
      <c r="AJ529" s="57" t="str">
        <f t="shared" si="322"/>
        <v/>
      </c>
      <c r="AK529" s="57" t="str">
        <f t="shared" si="322"/>
        <v/>
      </c>
      <c r="AL529" s="57" t="str">
        <f t="shared" si="322"/>
        <v/>
      </c>
      <c r="AM529" s="57" t="str">
        <f t="shared" si="322"/>
        <v/>
      </c>
      <c r="AN529" s="57" t="str">
        <f t="shared" si="322"/>
        <v/>
      </c>
      <c r="AO529" s="57" t="str">
        <f t="shared" si="322"/>
        <v/>
      </c>
      <c r="AP529" s="57" t="str">
        <f t="shared" si="322"/>
        <v/>
      </c>
      <c r="AQ529" s="57" t="str">
        <f t="shared" si="327"/>
        <v/>
      </c>
      <c r="AR529" s="57" t="str">
        <f t="shared" si="327"/>
        <v/>
      </c>
      <c r="AS529" s="57" t="str">
        <f t="shared" si="327"/>
        <v/>
      </c>
      <c r="AT529" s="57" t="str">
        <f t="shared" si="327"/>
        <v/>
      </c>
      <c r="AU529" s="57" t="str">
        <f t="shared" si="327"/>
        <v/>
      </c>
      <c r="AV529" s="57" t="str">
        <f t="shared" si="327"/>
        <v/>
      </c>
      <c r="AW529" s="57" t="str">
        <f t="shared" si="328"/>
        <v/>
      </c>
      <c r="AX529" s="57" t="str">
        <f t="shared" si="328"/>
        <v/>
      </c>
      <c r="AY529" s="57" t="str">
        <f t="shared" si="328"/>
        <v/>
      </c>
      <c r="AZ529" s="57" t="str">
        <f t="shared" si="328"/>
        <v/>
      </c>
    </row>
    <row r="530" spans="2:52" x14ac:dyDescent="0.15">
      <c r="B530" s="50">
        <f t="shared" si="323"/>
        <v>18</v>
      </c>
      <c r="C530" s="50">
        <f t="shared" si="324"/>
        <v>3</v>
      </c>
      <c r="D530" s="50" t="str">
        <f t="shared" si="325"/>
        <v>2003_18_3</v>
      </c>
      <c r="E530" s="50" t="str">
        <f t="shared" si="329"/>
        <v>2_3_18</v>
      </c>
      <c r="F530" s="50">
        <f t="shared" si="330"/>
        <v>2</v>
      </c>
      <c r="G530" s="50">
        <f t="shared" si="331"/>
        <v>225</v>
      </c>
      <c r="H530" s="50">
        <f t="shared" si="332"/>
        <v>2225</v>
      </c>
      <c r="I530" s="57">
        <v>2003</v>
      </c>
      <c r="J530" s="57" t="s">
        <v>257</v>
      </c>
      <c r="K530" s="57" t="s">
        <v>606</v>
      </c>
      <c r="L530" s="57" t="str">
        <f t="shared" si="333"/>
        <v>2003_看護</v>
      </c>
      <c r="M530" s="57" t="str">
        <f t="shared" si="334"/>
        <v>2003_看護_成人・老人看護</v>
      </c>
      <c r="N530" s="57">
        <f t="shared" si="326"/>
        <v>2225</v>
      </c>
      <c r="P530" s="57">
        <f t="shared" si="335"/>
        <v>529</v>
      </c>
      <c r="X530" s="59">
        <v>27</v>
      </c>
      <c r="Y530" s="56" t="str">
        <f t="shared" si="320"/>
        <v/>
      </c>
      <c r="Z530" s="57" t="str">
        <f t="shared" si="321"/>
        <v/>
      </c>
      <c r="AA530" s="57" t="str">
        <f t="shared" si="322"/>
        <v/>
      </c>
      <c r="AB530" s="57" t="str">
        <f t="shared" si="322"/>
        <v/>
      </c>
      <c r="AC530" s="57" t="str">
        <f t="shared" si="322"/>
        <v/>
      </c>
      <c r="AD530" s="57" t="str">
        <f t="shared" si="322"/>
        <v/>
      </c>
      <c r="AE530" s="57" t="str">
        <f t="shared" si="322"/>
        <v/>
      </c>
      <c r="AF530" s="57" t="str">
        <f t="shared" ref="AF530:AU545" si="336">IFERROR(VLOOKUP($W$501&amp;"_"&amp;AF$501&amp;"_"&amp;$X530,$D:$K,8,0),"")</f>
        <v/>
      </c>
      <c r="AG530" s="57" t="str">
        <f t="shared" si="336"/>
        <v/>
      </c>
      <c r="AH530" s="57" t="str">
        <f t="shared" si="336"/>
        <v/>
      </c>
      <c r="AI530" s="57" t="str">
        <f t="shared" si="336"/>
        <v/>
      </c>
      <c r="AJ530" s="57" t="str">
        <f t="shared" si="336"/>
        <v/>
      </c>
      <c r="AK530" s="57" t="str">
        <f t="shared" si="336"/>
        <v/>
      </c>
      <c r="AL530" s="57" t="str">
        <f t="shared" si="336"/>
        <v/>
      </c>
      <c r="AM530" s="57" t="str">
        <f t="shared" si="336"/>
        <v/>
      </c>
      <c r="AN530" s="57" t="str">
        <f t="shared" si="336"/>
        <v/>
      </c>
      <c r="AO530" s="57" t="str">
        <f t="shared" si="336"/>
        <v/>
      </c>
      <c r="AP530" s="57" t="str">
        <f t="shared" si="336"/>
        <v/>
      </c>
      <c r="AQ530" s="57" t="str">
        <f t="shared" si="336"/>
        <v/>
      </c>
      <c r="AR530" s="57" t="str">
        <f t="shared" si="336"/>
        <v/>
      </c>
      <c r="AS530" s="57" t="str">
        <f t="shared" si="336"/>
        <v/>
      </c>
      <c r="AT530" s="57" t="str">
        <f t="shared" si="336"/>
        <v/>
      </c>
      <c r="AU530" s="57" t="str">
        <f t="shared" si="336"/>
        <v/>
      </c>
      <c r="AV530" s="57" t="str">
        <f t="shared" si="327"/>
        <v/>
      </c>
      <c r="AW530" s="57" t="str">
        <f t="shared" si="328"/>
        <v/>
      </c>
      <c r="AX530" s="57" t="str">
        <f t="shared" si="328"/>
        <v/>
      </c>
      <c r="AY530" s="57" t="str">
        <f t="shared" si="328"/>
        <v/>
      </c>
      <c r="AZ530" s="57" t="str">
        <f t="shared" si="328"/>
        <v/>
      </c>
    </row>
    <row r="531" spans="2:52" x14ac:dyDescent="0.15">
      <c r="B531" s="50">
        <f t="shared" si="323"/>
        <v>18</v>
      </c>
      <c r="C531" s="50">
        <f t="shared" si="324"/>
        <v>4</v>
      </c>
      <c r="D531" s="50" t="str">
        <f t="shared" si="325"/>
        <v>2003_18_4</v>
      </c>
      <c r="E531" s="50" t="str">
        <f t="shared" si="329"/>
        <v>2_4_18</v>
      </c>
      <c r="F531" s="50">
        <f t="shared" si="330"/>
        <v>2</v>
      </c>
      <c r="G531" s="50">
        <f t="shared" si="331"/>
        <v>226</v>
      </c>
      <c r="H531" s="50">
        <f t="shared" si="332"/>
        <v>2226</v>
      </c>
      <c r="I531" s="57">
        <v>2003</v>
      </c>
      <c r="J531" s="57" t="s">
        <v>257</v>
      </c>
      <c r="K531" s="57" t="s">
        <v>554</v>
      </c>
      <c r="L531" s="57" t="str">
        <f t="shared" si="333"/>
        <v>2003_看護</v>
      </c>
      <c r="M531" s="57" t="str">
        <f t="shared" si="334"/>
        <v>2003_看護_母子看護</v>
      </c>
      <c r="N531" s="57">
        <f t="shared" si="326"/>
        <v>2226</v>
      </c>
      <c r="P531" s="57">
        <f t="shared" si="335"/>
        <v>530</v>
      </c>
      <c r="X531" s="59">
        <v>28</v>
      </c>
      <c r="Y531" s="56" t="str">
        <f t="shared" si="320"/>
        <v/>
      </c>
      <c r="Z531" s="57" t="str">
        <f t="shared" si="321"/>
        <v/>
      </c>
      <c r="AA531" s="57" t="str">
        <f t="shared" ref="AA531:AP546" si="337">IFERROR(VLOOKUP($W$501&amp;"_"&amp;AA$501&amp;"_"&amp;$X531,$D:$K,8,0),"")</f>
        <v/>
      </c>
      <c r="AB531" s="57" t="str">
        <f t="shared" si="337"/>
        <v/>
      </c>
      <c r="AC531" s="57" t="str">
        <f t="shared" si="337"/>
        <v/>
      </c>
      <c r="AD531" s="57" t="str">
        <f t="shared" si="337"/>
        <v/>
      </c>
      <c r="AE531" s="57" t="str">
        <f t="shared" si="337"/>
        <v/>
      </c>
      <c r="AF531" s="57" t="str">
        <f t="shared" si="337"/>
        <v/>
      </c>
      <c r="AG531" s="57" t="str">
        <f t="shared" si="337"/>
        <v/>
      </c>
      <c r="AH531" s="57" t="str">
        <f t="shared" si="337"/>
        <v/>
      </c>
      <c r="AI531" s="57" t="str">
        <f t="shared" si="337"/>
        <v/>
      </c>
      <c r="AJ531" s="57" t="str">
        <f t="shared" si="337"/>
        <v/>
      </c>
      <c r="AK531" s="57" t="str">
        <f t="shared" si="337"/>
        <v/>
      </c>
      <c r="AL531" s="57" t="str">
        <f t="shared" si="337"/>
        <v/>
      </c>
      <c r="AM531" s="57" t="str">
        <f t="shared" si="337"/>
        <v/>
      </c>
      <c r="AN531" s="57" t="str">
        <f t="shared" si="337"/>
        <v/>
      </c>
      <c r="AO531" s="57" t="str">
        <f t="shared" si="337"/>
        <v/>
      </c>
      <c r="AP531" s="57" t="str">
        <f t="shared" si="337"/>
        <v/>
      </c>
      <c r="AQ531" s="57" t="str">
        <f t="shared" si="336"/>
        <v/>
      </c>
      <c r="AR531" s="57" t="str">
        <f t="shared" si="336"/>
        <v/>
      </c>
      <c r="AS531" s="57" t="str">
        <f t="shared" si="336"/>
        <v/>
      </c>
      <c r="AT531" s="57" t="str">
        <f t="shared" si="336"/>
        <v/>
      </c>
      <c r="AU531" s="57" t="str">
        <f t="shared" si="336"/>
        <v/>
      </c>
      <c r="AV531" s="57" t="str">
        <f t="shared" si="327"/>
        <v/>
      </c>
      <c r="AW531" s="57" t="str">
        <f t="shared" si="328"/>
        <v/>
      </c>
      <c r="AX531" s="57" t="str">
        <f t="shared" si="328"/>
        <v/>
      </c>
      <c r="AY531" s="57" t="str">
        <f t="shared" si="328"/>
        <v/>
      </c>
      <c r="AZ531" s="57" t="str">
        <f t="shared" si="328"/>
        <v/>
      </c>
    </row>
    <row r="532" spans="2:52" x14ac:dyDescent="0.15">
      <c r="B532" s="50">
        <f t="shared" si="323"/>
        <v>18</v>
      </c>
      <c r="C532" s="50">
        <f t="shared" si="324"/>
        <v>5</v>
      </c>
      <c r="D532" s="50" t="str">
        <f t="shared" si="325"/>
        <v>2003_18_5</v>
      </c>
      <c r="E532" s="50" t="str">
        <f t="shared" si="329"/>
        <v>2_5_18</v>
      </c>
      <c r="F532" s="50">
        <f t="shared" si="330"/>
        <v>2</v>
      </c>
      <c r="G532" s="50">
        <f t="shared" si="331"/>
        <v>227</v>
      </c>
      <c r="H532" s="50">
        <f t="shared" si="332"/>
        <v>2227</v>
      </c>
      <c r="I532" s="57">
        <v>2003</v>
      </c>
      <c r="J532" s="57" t="s">
        <v>257</v>
      </c>
      <c r="K532" s="57" t="s">
        <v>555</v>
      </c>
      <c r="L532" s="57" t="str">
        <f t="shared" si="333"/>
        <v>2003_看護</v>
      </c>
      <c r="M532" s="57" t="str">
        <f t="shared" si="334"/>
        <v>2003_看護_看護臨床実習</v>
      </c>
      <c r="N532" s="57">
        <f t="shared" si="326"/>
        <v>2227</v>
      </c>
      <c r="P532" s="57">
        <f t="shared" si="335"/>
        <v>531</v>
      </c>
      <c r="X532" s="59">
        <v>29</v>
      </c>
      <c r="Y532" s="56" t="str">
        <f t="shared" si="320"/>
        <v/>
      </c>
      <c r="Z532" s="57" t="str">
        <f t="shared" si="321"/>
        <v/>
      </c>
      <c r="AA532" s="57" t="str">
        <f t="shared" si="337"/>
        <v/>
      </c>
      <c r="AB532" s="57" t="str">
        <f t="shared" si="337"/>
        <v/>
      </c>
      <c r="AC532" s="57" t="str">
        <f t="shared" si="337"/>
        <v/>
      </c>
      <c r="AD532" s="57" t="str">
        <f t="shared" si="337"/>
        <v/>
      </c>
      <c r="AE532" s="57" t="str">
        <f t="shared" si="337"/>
        <v/>
      </c>
      <c r="AF532" s="57" t="str">
        <f t="shared" si="337"/>
        <v/>
      </c>
      <c r="AG532" s="57" t="str">
        <f t="shared" si="337"/>
        <v/>
      </c>
      <c r="AH532" s="57" t="str">
        <f t="shared" si="337"/>
        <v/>
      </c>
      <c r="AI532" s="57" t="str">
        <f t="shared" si="337"/>
        <v/>
      </c>
      <c r="AJ532" s="57" t="str">
        <f t="shared" si="337"/>
        <v/>
      </c>
      <c r="AK532" s="57" t="str">
        <f t="shared" si="337"/>
        <v/>
      </c>
      <c r="AL532" s="57" t="str">
        <f t="shared" si="337"/>
        <v/>
      </c>
      <c r="AM532" s="57" t="str">
        <f t="shared" si="337"/>
        <v/>
      </c>
      <c r="AN532" s="57" t="str">
        <f t="shared" si="337"/>
        <v/>
      </c>
      <c r="AO532" s="57" t="str">
        <f t="shared" si="337"/>
        <v/>
      </c>
      <c r="AP532" s="57" t="str">
        <f t="shared" si="337"/>
        <v/>
      </c>
      <c r="AQ532" s="57" t="str">
        <f t="shared" si="336"/>
        <v/>
      </c>
      <c r="AR532" s="57" t="str">
        <f t="shared" si="336"/>
        <v/>
      </c>
      <c r="AS532" s="57" t="str">
        <f t="shared" si="336"/>
        <v/>
      </c>
      <c r="AT532" s="57" t="str">
        <f t="shared" si="336"/>
        <v/>
      </c>
      <c r="AU532" s="57" t="str">
        <f t="shared" si="336"/>
        <v/>
      </c>
      <c r="AV532" s="57" t="str">
        <f t="shared" si="327"/>
        <v/>
      </c>
      <c r="AW532" s="57" t="str">
        <f t="shared" si="328"/>
        <v/>
      </c>
      <c r="AX532" s="57" t="str">
        <f t="shared" si="328"/>
        <v/>
      </c>
      <c r="AY532" s="57" t="str">
        <f t="shared" si="328"/>
        <v/>
      </c>
      <c r="AZ532" s="57" t="str">
        <f t="shared" si="328"/>
        <v/>
      </c>
    </row>
    <row r="533" spans="2:52" x14ac:dyDescent="0.15">
      <c r="B533" s="50">
        <f t="shared" si="323"/>
        <v>18</v>
      </c>
      <c r="C533" s="50">
        <f t="shared" si="324"/>
        <v>6</v>
      </c>
      <c r="D533" s="50" t="str">
        <f t="shared" si="325"/>
        <v>2003_18_6</v>
      </c>
      <c r="E533" s="50" t="str">
        <f t="shared" si="329"/>
        <v>2_6_18</v>
      </c>
      <c r="F533" s="50">
        <f t="shared" si="330"/>
        <v>2</v>
      </c>
      <c r="G533" s="50">
        <f t="shared" si="331"/>
        <v>228</v>
      </c>
      <c r="H533" s="50">
        <f t="shared" si="332"/>
        <v>2228</v>
      </c>
      <c r="I533" s="57">
        <v>2003</v>
      </c>
      <c r="J533" s="57" t="s">
        <v>257</v>
      </c>
      <c r="K533" s="57" t="s">
        <v>556</v>
      </c>
      <c r="L533" s="57" t="str">
        <f t="shared" si="333"/>
        <v>2003_看護</v>
      </c>
      <c r="M533" s="57" t="str">
        <f t="shared" si="334"/>
        <v>2003_看護_看護情報処理</v>
      </c>
      <c r="N533" s="57">
        <f t="shared" si="326"/>
        <v>2228</v>
      </c>
      <c r="P533" s="57">
        <f t="shared" si="335"/>
        <v>532</v>
      </c>
      <c r="X533" s="59">
        <v>30</v>
      </c>
      <c r="Y533" s="56" t="str">
        <f t="shared" si="320"/>
        <v/>
      </c>
      <c r="Z533" s="57" t="str">
        <f t="shared" si="321"/>
        <v/>
      </c>
      <c r="AA533" s="57" t="str">
        <f t="shared" si="337"/>
        <v/>
      </c>
      <c r="AB533" s="57" t="str">
        <f t="shared" si="337"/>
        <v/>
      </c>
      <c r="AC533" s="57" t="str">
        <f t="shared" si="337"/>
        <v/>
      </c>
      <c r="AD533" s="57" t="str">
        <f t="shared" si="337"/>
        <v/>
      </c>
      <c r="AE533" s="57" t="str">
        <f t="shared" si="337"/>
        <v/>
      </c>
      <c r="AF533" s="57" t="str">
        <f t="shared" si="337"/>
        <v/>
      </c>
      <c r="AG533" s="57" t="str">
        <f t="shared" si="337"/>
        <v/>
      </c>
      <c r="AH533" s="57" t="str">
        <f t="shared" si="337"/>
        <v/>
      </c>
      <c r="AI533" s="57" t="str">
        <f t="shared" si="337"/>
        <v/>
      </c>
      <c r="AJ533" s="57" t="str">
        <f t="shared" si="337"/>
        <v/>
      </c>
      <c r="AK533" s="57" t="str">
        <f t="shared" si="337"/>
        <v/>
      </c>
      <c r="AL533" s="57" t="str">
        <f t="shared" si="337"/>
        <v/>
      </c>
      <c r="AM533" s="57" t="str">
        <f t="shared" si="337"/>
        <v/>
      </c>
      <c r="AN533" s="57" t="str">
        <f t="shared" si="337"/>
        <v/>
      </c>
      <c r="AO533" s="57" t="str">
        <f t="shared" si="337"/>
        <v/>
      </c>
      <c r="AP533" s="57" t="str">
        <f t="shared" si="337"/>
        <v/>
      </c>
      <c r="AQ533" s="57" t="str">
        <f t="shared" si="336"/>
        <v/>
      </c>
      <c r="AR533" s="57" t="str">
        <f t="shared" si="336"/>
        <v/>
      </c>
      <c r="AS533" s="57" t="str">
        <f t="shared" si="336"/>
        <v/>
      </c>
      <c r="AT533" s="57" t="str">
        <f t="shared" si="336"/>
        <v/>
      </c>
      <c r="AU533" s="57" t="str">
        <f t="shared" si="336"/>
        <v/>
      </c>
      <c r="AV533" s="57" t="str">
        <f t="shared" si="327"/>
        <v/>
      </c>
      <c r="AW533" s="57" t="str">
        <f t="shared" si="328"/>
        <v/>
      </c>
      <c r="AX533" s="57" t="str">
        <f t="shared" si="328"/>
        <v/>
      </c>
      <c r="AY533" s="57" t="str">
        <f t="shared" si="328"/>
        <v/>
      </c>
      <c r="AZ533" s="57" t="str">
        <f t="shared" si="328"/>
        <v/>
      </c>
    </row>
    <row r="534" spans="2:52" x14ac:dyDescent="0.15">
      <c r="B534" s="50">
        <f t="shared" si="323"/>
        <v>18</v>
      </c>
      <c r="C534" s="50">
        <f t="shared" si="324"/>
        <v>7</v>
      </c>
      <c r="D534" s="50" t="str">
        <f t="shared" si="325"/>
        <v>2003_18_7</v>
      </c>
      <c r="E534" s="50" t="str">
        <f t="shared" si="329"/>
        <v>2_7_18</v>
      </c>
      <c r="F534" s="50">
        <f t="shared" si="330"/>
        <v>2</v>
      </c>
      <c r="G534" s="50">
        <f t="shared" si="331"/>
        <v>229</v>
      </c>
      <c r="H534" s="50">
        <f t="shared" si="332"/>
        <v>2229</v>
      </c>
      <c r="I534" s="57">
        <v>2003</v>
      </c>
      <c r="J534" s="57" t="s">
        <v>257</v>
      </c>
      <c r="K534" s="57" t="s">
        <v>573</v>
      </c>
      <c r="L534" s="57" t="str">
        <f t="shared" si="333"/>
        <v>2003_看護</v>
      </c>
      <c r="M534" s="57" t="str">
        <f t="shared" si="334"/>
        <v>2003_看護_学校設定科目</v>
      </c>
      <c r="N534" s="57">
        <f t="shared" si="326"/>
        <v>2229</v>
      </c>
      <c r="P534" s="57">
        <f t="shared" si="335"/>
        <v>533</v>
      </c>
      <c r="X534" s="59">
        <v>31</v>
      </c>
      <c r="Y534" s="56" t="str">
        <f t="shared" si="320"/>
        <v/>
      </c>
      <c r="Z534" s="57" t="str">
        <f t="shared" si="321"/>
        <v/>
      </c>
      <c r="AA534" s="57" t="str">
        <f t="shared" si="337"/>
        <v/>
      </c>
      <c r="AB534" s="57" t="str">
        <f t="shared" si="337"/>
        <v/>
      </c>
      <c r="AC534" s="57" t="str">
        <f t="shared" si="337"/>
        <v/>
      </c>
      <c r="AD534" s="57" t="str">
        <f t="shared" si="337"/>
        <v/>
      </c>
      <c r="AE534" s="57" t="str">
        <f t="shared" si="337"/>
        <v/>
      </c>
      <c r="AF534" s="57" t="str">
        <f t="shared" si="337"/>
        <v/>
      </c>
      <c r="AG534" s="57" t="str">
        <f t="shared" si="337"/>
        <v/>
      </c>
      <c r="AH534" s="57" t="str">
        <f t="shared" si="337"/>
        <v/>
      </c>
      <c r="AI534" s="57" t="str">
        <f t="shared" si="337"/>
        <v/>
      </c>
      <c r="AJ534" s="57" t="str">
        <f t="shared" si="337"/>
        <v/>
      </c>
      <c r="AK534" s="57" t="str">
        <f t="shared" si="337"/>
        <v/>
      </c>
      <c r="AL534" s="57" t="str">
        <f t="shared" si="337"/>
        <v/>
      </c>
      <c r="AM534" s="57" t="str">
        <f t="shared" si="337"/>
        <v/>
      </c>
      <c r="AN534" s="57" t="str">
        <f t="shared" si="337"/>
        <v/>
      </c>
      <c r="AO534" s="57" t="str">
        <f t="shared" si="337"/>
        <v/>
      </c>
      <c r="AP534" s="57" t="str">
        <f t="shared" si="337"/>
        <v/>
      </c>
      <c r="AQ534" s="57" t="str">
        <f t="shared" si="336"/>
        <v/>
      </c>
      <c r="AR534" s="57" t="str">
        <f t="shared" si="336"/>
        <v/>
      </c>
      <c r="AS534" s="57" t="str">
        <f t="shared" si="336"/>
        <v/>
      </c>
      <c r="AT534" s="57" t="str">
        <f t="shared" si="336"/>
        <v/>
      </c>
      <c r="AU534" s="57" t="str">
        <f t="shared" si="336"/>
        <v/>
      </c>
      <c r="AV534" s="57" t="str">
        <f t="shared" si="327"/>
        <v/>
      </c>
      <c r="AW534" s="57" t="str">
        <f t="shared" si="328"/>
        <v/>
      </c>
      <c r="AX534" s="57" t="str">
        <f t="shared" si="328"/>
        <v/>
      </c>
      <c r="AY534" s="57" t="str">
        <f t="shared" si="328"/>
        <v/>
      </c>
      <c r="AZ534" s="57" t="str">
        <f t="shared" si="328"/>
        <v/>
      </c>
    </row>
    <row r="535" spans="2:52" x14ac:dyDescent="0.15">
      <c r="B535" s="50">
        <f t="shared" si="323"/>
        <v>19</v>
      </c>
      <c r="C535" s="50">
        <f t="shared" si="324"/>
        <v>1</v>
      </c>
      <c r="D535" s="50" t="str">
        <f t="shared" si="325"/>
        <v>2003_19_1</v>
      </c>
      <c r="E535" s="50" t="str">
        <f t="shared" si="329"/>
        <v>2_1_19</v>
      </c>
      <c r="F535" s="50">
        <f t="shared" si="330"/>
        <v>2</v>
      </c>
      <c r="G535" s="50">
        <f t="shared" si="331"/>
        <v>230</v>
      </c>
      <c r="H535" s="50">
        <f t="shared" si="332"/>
        <v>2230</v>
      </c>
      <c r="I535" s="57">
        <v>2003</v>
      </c>
      <c r="J535" s="57" t="s">
        <v>607</v>
      </c>
      <c r="K535" s="57" t="s">
        <v>271</v>
      </c>
      <c r="L535" s="57" t="str">
        <f t="shared" si="333"/>
        <v>2003_専・情報</v>
      </c>
      <c r="M535" s="57" t="str">
        <f t="shared" si="334"/>
        <v>2003_専・情報_情報産業と社会</v>
      </c>
      <c r="N535" s="57">
        <f t="shared" si="326"/>
        <v>2230</v>
      </c>
      <c r="P535" s="57">
        <f t="shared" si="335"/>
        <v>534</v>
      </c>
      <c r="X535" s="59">
        <v>32</v>
      </c>
      <c r="Y535" s="56" t="str">
        <f t="shared" si="320"/>
        <v/>
      </c>
      <c r="Z535" s="57" t="str">
        <f t="shared" si="321"/>
        <v/>
      </c>
      <c r="AA535" s="57" t="str">
        <f t="shared" si="337"/>
        <v/>
      </c>
      <c r="AB535" s="57" t="str">
        <f t="shared" si="337"/>
        <v/>
      </c>
      <c r="AC535" s="57" t="str">
        <f t="shared" si="337"/>
        <v/>
      </c>
      <c r="AD535" s="57" t="str">
        <f t="shared" si="337"/>
        <v/>
      </c>
      <c r="AE535" s="57" t="str">
        <f t="shared" si="337"/>
        <v/>
      </c>
      <c r="AF535" s="57" t="str">
        <f t="shared" si="337"/>
        <v/>
      </c>
      <c r="AG535" s="57" t="str">
        <f t="shared" si="337"/>
        <v/>
      </c>
      <c r="AH535" s="57" t="str">
        <f t="shared" si="337"/>
        <v/>
      </c>
      <c r="AI535" s="57" t="str">
        <f t="shared" si="337"/>
        <v/>
      </c>
      <c r="AJ535" s="57" t="str">
        <f t="shared" si="337"/>
        <v/>
      </c>
      <c r="AK535" s="57" t="str">
        <f t="shared" si="337"/>
        <v/>
      </c>
      <c r="AL535" s="57" t="str">
        <f t="shared" si="337"/>
        <v/>
      </c>
      <c r="AM535" s="57" t="str">
        <f t="shared" si="337"/>
        <v/>
      </c>
      <c r="AN535" s="57" t="str">
        <f t="shared" si="337"/>
        <v/>
      </c>
      <c r="AO535" s="57" t="str">
        <f t="shared" si="337"/>
        <v/>
      </c>
      <c r="AP535" s="57" t="str">
        <f t="shared" si="337"/>
        <v/>
      </c>
      <c r="AQ535" s="57" t="str">
        <f t="shared" si="336"/>
        <v/>
      </c>
      <c r="AR535" s="57" t="str">
        <f t="shared" si="336"/>
        <v/>
      </c>
      <c r="AS535" s="57" t="str">
        <f t="shared" si="336"/>
        <v/>
      </c>
      <c r="AT535" s="57" t="str">
        <f t="shared" si="336"/>
        <v/>
      </c>
      <c r="AU535" s="57" t="str">
        <f t="shared" si="336"/>
        <v/>
      </c>
      <c r="AV535" s="57" t="str">
        <f t="shared" si="327"/>
        <v/>
      </c>
      <c r="AW535" s="57" t="str">
        <f t="shared" si="328"/>
        <v/>
      </c>
      <c r="AX535" s="57" t="str">
        <f t="shared" si="328"/>
        <v/>
      </c>
      <c r="AY535" s="57" t="str">
        <f t="shared" si="328"/>
        <v/>
      </c>
      <c r="AZ535" s="57" t="str">
        <f t="shared" si="328"/>
        <v/>
      </c>
    </row>
    <row r="536" spans="2:52" x14ac:dyDescent="0.15">
      <c r="B536" s="50">
        <f t="shared" si="323"/>
        <v>19</v>
      </c>
      <c r="C536" s="50">
        <f t="shared" si="324"/>
        <v>2</v>
      </c>
      <c r="D536" s="50" t="str">
        <f t="shared" si="325"/>
        <v>2003_19_2</v>
      </c>
      <c r="E536" s="50" t="str">
        <f t="shared" si="329"/>
        <v>2_2_19</v>
      </c>
      <c r="F536" s="50">
        <f t="shared" si="330"/>
        <v>2</v>
      </c>
      <c r="G536" s="50">
        <f t="shared" si="331"/>
        <v>231</v>
      </c>
      <c r="H536" s="50">
        <f t="shared" si="332"/>
        <v>2231</v>
      </c>
      <c r="I536" s="57">
        <v>2003</v>
      </c>
      <c r="J536" s="57" t="s">
        <v>607</v>
      </c>
      <c r="K536" s="57" t="s">
        <v>115</v>
      </c>
      <c r="L536" s="57" t="str">
        <f t="shared" si="333"/>
        <v>2003_専・情報</v>
      </c>
      <c r="M536" s="57" t="str">
        <f t="shared" si="334"/>
        <v>2003_専・情報_課題研究</v>
      </c>
      <c r="N536" s="57">
        <f t="shared" si="326"/>
        <v>2231</v>
      </c>
      <c r="P536" s="57">
        <f t="shared" si="335"/>
        <v>535</v>
      </c>
      <c r="X536" s="59">
        <v>33</v>
      </c>
      <c r="Y536" s="56" t="str">
        <f t="shared" si="320"/>
        <v/>
      </c>
      <c r="Z536" s="57" t="str">
        <f t="shared" si="321"/>
        <v/>
      </c>
      <c r="AA536" s="57" t="str">
        <f t="shared" si="337"/>
        <v/>
      </c>
      <c r="AB536" s="57" t="str">
        <f t="shared" si="337"/>
        <v/>
      </c>
      <c r="AC536" s="57" t="str">
        <f t="shared" si="337"/>
        <v/>
      </c>
      <c r="AD536" s="57" t="str">
        <f t="shared" si="337"/>
        <v/>
      </c>
      <c r="AE536" s="57" t="str">
        <f t="shared" si="337"/>
        <v/>
      </c>
      <c r="AF536" s="57" t="str">
        <f t="shared" si="337"/>
        <v/>
      </c>
      <c r="AG536" s="57" t="str">
        <f t="shared" si="337"/>
        <v/>
      </c>
      <c r="AH536" s="57" t="str">
        <f t="shared" si="337"/>
        <v/>
      </c>
      <c r="AI536" s="57" t="str">
        <f t="shared" si="337"/>
        <v/>
      </c>
      <c r="AJ536" s="57" t="str">
        <f t="shared" si="337"/>
        <v/>
      </c>
      <c r="AK536" s="57" t="str">
        <f t="shared" si="337"/>
        <v/>
      </c>
      <c r="AL536" s="57" t="str">
        <f t="shared" si="337"/>
        <v/>
      </c>
      <c r="AM536" s="57" t="str">
        <f t="shared" si="337"/>
        <v/>
      </c>
      <c r="AN536" s="57" t="str">
        <f t="shared" si="337"/>
        <v/>
      </c>
      <c r="AO536" s="57" t="str">
        <f t="shared" si="337"/>
        <v/>
      </c>
      <c r="AP536" s="57" t="str">
        <f t="shared" si="337"/>
        <v/>
      </c>
      <c r="AQ536" s="57" t="str">
        <f t="shared" si="336"/>
        <v/>
      </c>
      <c r="AR536" s="57" t="str">
        <f t="shared" si="336"/>
        <v/>
      </c>
      <c r="AS536" s="57" t="str">
        <f t="shared" si="336"/>
        <v/>
      </c>
      <c r="AT536" s="57" t="str">
        <f t="shared" si="336"/>
        <v/>
      </c>
      <c r="AU536" s="57" t="str">
        <f t="shared" si="336"/>
        <v/>
      </c>
      <c r="AV536" s="57" t="str">
        <f t="shared" si="327"/>
        <v/>
      </c>
      <c r="AW536" s="57" t="str">
        <f t="shared" si="328"/>
        <v/>
      </c>
      <c r="AX536" s="57" t="str">
        <f t="shared" si="328"/>
        <v/>
      </c>
      <c r="AY536" s="57" t="str">
        <f t="shared" si="328"/>
        <v/>
      </c>
      <c r="AZ536" s="57" t="str">
        <f t="shared" si="328"/>
        <v/>
      </c>
    </row>
    <row r="537" spans="2:52" x14ac:dyDescent="0.15">
      <c r="B537" s="50">
        <f t="shared" si="323"/>
        <v>19</v>
      </c>
      <c r="C537" s="50">
        <f t="shared" si="324"/>
        <v>3</v>
      </c>
      <c r="D537" s="50" t="str">
        <f t="shared" si="325"/>
        <v>2003_19_3</v>
      </c>
      <c r="E537" s="50" t="str">
        <f t="shared" si="329"/>
        <v>2_3_19</v>
      </c>
      <c r="F537" s="50">
        <f t="shared" si="330"/>
        <v>2</v>
      </c>
      <c r="G537" s="50">
        <f t="shared" si="331"/>
        <v>232</v>
      </c>
      <c r="H537" s="50">
        <f t="shared" si="332"/>
        <v>2232</v>
      </c>
      <c r="I537" s="57">
        <v>2003</v>
      </c>
      <c r="J537" s="57" t="s">
        <v>607</v>
      </c>
      <c r="K537" s="57" t="s">
        <v>281</v>
      </c>
      <c r="L537" s="57" t="str">
        <f t="shared" si="333"/>
        <v>2003_専・情報</v>
      </c>
      <c r="M537" s="57" t="str">
        <f t="shared" si="334"/>
        <v>2003_専・情報_情報実習</v>
      </c>
      <c r="N537" s="57">
        <f t="shared" si="326"/>
        <v>2232</v>
      </c>
      <c r="P537" s="57">
        <f t="shared" si="335"/>
        <v>536</v>
      </c>
      <c r="X537" s="59">
        <v>34</v>
      </c>
      <c r="Y537" s="56" t="str">
        <f t="shared" si="320"/>
        <v/>
      </c>
      <c r="Z537" s="57" t="str">
        <f t="shared" si="321"/>
        <v/>
      </c>
      <c r="AA537" s="57" t="str">
        <f t="shared" si="337"/>
        <v/>
      </c>
      <c r="AB537" s="57" t="str">
        <f t="shared" si="337"/>
        <v/>
      </c>
      <c r="AC537" s="57" t="str">
        <f t="shared" si="337"/>
        <v/>
      </c>
      <c r="AD537" s="57" t="str">
        <f t="shared" si="337"/>
        <v/>
      </c>
      <c r="AE537" s="57" t="str">
        <f t="shared" si="337"/>
        <v/>
      </c>
      <c r="AF537" s="57" t="str">
        <f t="shared" si="337"/>
        <v/>
      </c>
      <c r="AG537" s="57" t="str">
        <f t="shared" si="337"/>
        <v/>
      </c>
      <c r="AH537" s="57" t="str">
        <f t="shared" si="337"/>
        <v/>
      </c>
      <c r="AI537" s="57" t="str">
        <f t="shared" si="337"/>
        <v/>
      </c>
      <c r="AJ537" s="57" t="str">
        <f t="shared" si="337"/>
        <v/>
      </c>
      <c r="AK537" s="57" t="str">
        <f t="shared" si="337"/>
        <v/>
      </c>
      <c r="AL537" s="57" t="str">
        <f t="shared" si="337"/>
        <v/>
      </c>
      <c r="AM537" s="57" t="str">
        <f t="shared" si="337"/>
        <v/>
      </c>
      <c r="AN537" s="57" t="str">
        <f t="shared" si="337"/>
        <v/>
      </c>
      <c r="AO537" s="57" t="str">
        <f t="shared" si="337"/>
        <v/>
      </c>
      <c r="AP537" s="57" t="str">
        <f t="shared" si="337"/>
        <v/>
      </c>
      <c r="AQ537" s="57" t="str">
        <f t="shared" si="336"/>
        <v/>
      </c>
      <c r="AR537" s="57" t="str">
        <f t="shared" si="336"/>
        <v/>
      </c>
      <c r="AS537" s="57" t="str">
        <f t="shared" si="336"/>
        <v/>
      </c>
      <c r="AT537" s="57" t="str">
        <f t="shared" si="336"/>
        <v/>
      </c>
      <c r="AU537" s="57" t="str">
        <f t="shared" si="336"/>
        <v/>
      </c>
      <c r="AV537" s="57" t="str">
        <f t="shared" si="327"/>
        <v/>
      </c>
      <c r="AW537" s="57" t="str">
        <f t="shared" si="328"/>
        <v/>
      </c>
      <c r="AX537" s="57" t="str">
        <f t="shared" si="328"/>
        <v/>
      </c>
      <c r="AY537" s="57" t="str">
        <f t="shared" si="328"/>
        <v/>
      </c>
      <c r="AZ537" s="57" t="str">
        <f t="shared" si="328"/>
        <v/>
      </c>
    </row>
    <row r="538" spans="2:52" x14ac:dyDescent="0.15">
      <c r="B538" s="50">
        <f t="shared" si="323"/>
        <v>19</v>
      </c>
      <c r="C538" s="50">
        <f t="shared" si="324"/>
        <v>4</v>
      </c>
      <c r="D538" s="50" t="str">
        <f t="shared" si="325"/>
        <v>2003_19_4</v>
      </c>
      <c r="E538" s="50" t="str">
        <f t="shared" si="329"/>
        <v>2_4_19</v>
      </c>
      <c r="F538" s="50">
        <f t="shared" si="330"/>
        <v>2</v>
      </c>
      <c r="G538" s="50">
        <f t="shared" si="331"/>
        <v>233</v>
      </c>
      <c r="H538" s="50">
        <f t="shared" si="332"/>
        <v>2233</v>
      </c>
      <c r="I538" s="57">
        <v>2003</v>
      </c>
      <c r="J538" s="57" t="s">
        <v>607</v>
      </c>
      <c r="K538" s="57" t="s">
        <v>608</v>
      </c>
      <c r="L538" s="57" t="str">
        <f t="shared" si="333"/>
        <v>2003_専・情報</v>
      </c>
      <c r="M538" s="57" t="str">
        <f t="shared" si="334"/>
        <v>2003_専・情報_情報と表現</v>
      </c>
      <c r="N538" s="57">
        <f t="shared" si="326"/>
        <v>2233</v>
      </c>
      <c r="P538" s="57">
        <f t="shared" si="335"/>
        <v>537</v>
      </c>
      <c r="X538" s="59">
        <v>35</v>
      </c>
      <c r="Y538" s="56" t="str">
        <f t="shared" si="320"/>
        <v/>
      </c>
      <c r="Z538" s="57" t="str">
        <f t="shared" si="321"/>
        <v/>
      </c>
      <c r="AA538" s="57" t="str">
        <f t="shared" si="337"/>
        <v/>
      </c>
      <c r="AB538" s="57" t="str">
        <f t="shared" si="337"/>
        <v/>
      </c>
      <c r="AC538" s="57" t="str">
        <f t="shared" si="337"/>
        <v/>
      </c>
      <c r="AD538" s="57" t="str">
        <f t="shared" si="337"/>
        <v/>
      </c>
      <c r="AE538" s="57" t="str">
        <f t="shared" si="337"/>
        <v/>
      </c>
      <c r="AF538" s="57" t="str">
        <f t="shared" si="337"/>
        <v/>
      </c>
      <c r="AG538" s="57" t="str">
        <f t="shared" si="337"/>
        <v/>
      </c>
      <c r="AH538" s="57" t="str">
        <f t="shared" si="337"/>
        <v/>
      </c>
      <c r="AI538" s="57" t="str">
        <f t="shared" si="337"/>
        <v/>
      </c>
      <c r="AJ538" s="57" t="str">
        <f t="shared" si="337"/>
        <v/>
      </c>
      <c r="AK538" s="57" t="str">
        <f t="shared" si="337"/>
        <v/>
      </c>
      <c r="AL538" s="57" t="str">
        <f t="shared" si="337"/>
        <v/>
      </c>
      <c r="AM538" s="57" t="str">
        <f t="shared" si="337"/>
        <v/>
      </c>
      <c r="AN538" s="57" t="str">
        <f t="shared" si="337"/>
        <v/>
      </c>
      <c r="AO538" s="57" t="str">
        <f t="shared" si="337"/>
        <v/>
      </c>
      <c r="AP538" s="57" t="str">
        <f t="shared" si="337"/>
        <v/>
      </c>
      <c r="AQ538" s="57" t="str">
        <f t="shared" si="336"/>
        <v/>
      </c>
      <c r="AR538" s="57" t="str">
        <f t="shared" si="336"/>
        <v/>
      </c>
      <c r="AS538" s="57" t="str">
        <f t="shared" si="336"/>
        <v/>
      </c>
      <c r="AT538" s="57" t="str">
        <f t="shared" si="336"/>
        <v/>
      </c>
      <c r="AU538" s="57" t="str">
        <f t="shared" si="336"/>
        <v/>
      </c>
      <c r="AV538" s="57" t="str">
        <f t="shared" si="327"/>
        <v/>
      </c>
      <c r="AW538" s="57" t="str">
        <f t="shared" si="328"/>
        <v/>
      </c>
      <c r="AX538" s="57" t="str">
        <f t="shared" si="328"/>
        <v/>
      </c>
      <c r="AY538" s="57" t="str">
        <f t="shared" si="328"/>
        <v/>
      </c>
      <c r="AZ538" s="57" t="str">
        <f t="shared" si="328"/>
        <v/>
      </c>
    </row>
    <row r="539" spans="2:52" x14ac:dyDescent="0.15">
      <c r="B539" s="50">
        <f t="shared" si="323"/>
        <v>19</v>
      </c>
      <c r="C539" s="50">
        <f t="shared" si="324"/>
        <v>5</v>
      </c>
      <c r="D539" s="50" t="str">
        <f t="shared" si="325"/>
        <v>2003_19_5</v>
      </c>
      <c r="E539" s="50" t="str">
        <f t="shared" si="329"/>
        <v>2_5_19</v>
      </c>
      <c r="F539" s="50">
        <f t="shared" si="330"/>
        <v>2</v>
      </c>
      <c r="G539" s="50">
        <f t="shared" si="331"/>
        <v>234</v>
      </c>
      <c r="H539" s="50">
        <f t="shared" si="332"/>
        <v>2234</v>
      </c>
      <c r="I539" s="57">
        <v>2003</v>
      </c>
      <c r="J539" s="57" t="s">
        <v>607</v>
      </c>
      <c r="K539" s="57" t="s">
        <v>609</v>
      </c>
      <c r="L539" s="57" t="str">
        <f t="shared" si="333"/>
        <v>2003_専・情報</v>
      </c>
      <c r="M539" s="57" t="str">
        <f t="shared" si="334"/>
        <v>2003_専・情報_アルゴリズム</v>
      </c>
      <c r="N539" s="57">
        <f t="shared" si="326"/>
        <v>2234</v>
      </c>
      <c r="P539" s="57">
        <f t="shared" si="335"/>
        <v>538</v>
      </c>
      <c r="X539" s="59">
        <v>36</v>
      </c>
      <c r="Y539" s="56" t="str">
        <f t="shared" si="320"/>
        <v/>
      </c>
      <c r="Z539" s="57" t="str">
        <f t="shared" si="321"/>
        <v/>
      </c>
      <c r="AA539" s="57" t="str">
        <f t="shared" si="337"/>
        <v/>
      </c>
      <c r="AB539" s="57" t="str">
        <f t="shared" si="337"/>
        <v/>
      </c>
      <c r="AC539" s="57" t="str">
        <f t="shared" si="337"/>
        <v/>
      </c>
      <c r="AD539" s="57" t="str">
        <f t="shared" si="337"/>
        <v/>
      </c>
      <c r="AE539" s="57" t="str">
        <f t="shared" si="337"/>
        <v/>
      </c>
      <c r="AF539" s="57" t="str">
        <f t="shared" si="337"/>
        <v/>
      </c>
      <c r="AG539" s="57" t="str">
        <f t="shared" si="337"/>
        <v/>
      </c>
      <c r="AH539" s="57" t="str">
        <f t="shared" si="337"/>
        <v/>
      </c>
      <c r="AI539" s="57" t="str">
        <f t="shared" si="337"/>
        <v/>
      </c>
      <c r="AJ539" s="57" t="str">
        <f t="shared" si="337"/>
        <v/>
      </c>
      <c r="AK539" s="57" t="str">
        <f t="shared" si="337"/>
        <v/>
      </c>
      <c r="AL539" s="57" t="str">
        <f t="shared" si="337"/>
        <v/>
      </c>
      <c r="AM539" s="57" t="str">
        <f t="shared" si="337"/>
        <v/>
      </c>
      <c r="AN539" s="57" t="str">
        <f t="shared" si="337"/>
        <v/>
      </c>
      <c r="AO539" s="57" t="str">
        <f t="shared" si="337"/>
        <v/>
      </c>
      <c r="AP539" s="57" t="str">
        <f t="shared" si="337"/>
        <v/>
      </c>
      <c r="AQ539" s="57" t="str">
        <f t="shared" si="336"/>
        <v/>
      </c>
      <c r="AR539" s="57" t="str">
        <f t="shared" si="336"/>
        <v/>
      </c>
      <c r="AS539" s="57" t="str">
        <f t="shared" si="336"/>
        <v/>
      </c>
      <c r="AT539" s="57" t="str">
        <f t="shared" si="336"/>
        <v/>
      </c>
      <c r="AU539" s="57" t="str">
        <f t="shared" si="336"/>
        <v/>
      </c>
      <c r="AV539" s="57" t="str">
        <f t="shared" si="327"/>
        <v/>
      </c>
      <c r="AW539" s="57" t="str">
        <f t="shared" si="328"/>
        <v/>
      </c>
      <c r="AX539" s="57" t="str">
        <f t="shared" si="328"/>
        <v/>
      </c>
      <c r="AY539" s="57" t="str">
        <f t="shared" si="328"/>
        <v/>
      </c>
      <c r="AZ539" s="57" t="str">
        <f t="shared" si="328"/>
        <v/>
      </c>
    </row>
    <row r="540" spans="2:52" x14ac:dyDescent="0.15">
      <c r="B540" s="50">
        <f t="shared" si="323"/>
        <v>19</v>
      </c>
      <c r="C540" s="50">
        <f t="shared" si="324"/>
        <v>6</v>
      </c>
      <c r="D540" s="50" t="str">
        <f t="shared" si="325"/>
        <v>2003_19_6</v>
      </c>
      <c r="E540" s="50" t="str">
        <f t="shared" si="329"/>
        <v>2_6_19</v>
      </c>
      <c r="F540" s="50">
        <f t="shared" si="330"/>
        <v>2</v>
      </c>
      <c r="G540" s="50">
        <f t="shared" si="331"/>
        <v>235</v>
      </c>
      <c r="H540" s="50">
        <f t="shared" si="332"/>
        <v>2235</v>
      </c>
      <c r="I540" s="57">
        <v>2003</v>
      </c>
      <c r="J540" s="57" t="s">
        <v>607</v>
      </c>
      <c r="K540" s="57" t="s">
        <v>610</v>
      </c>
      <c r="L540" s="57" t="str">
        <f t="shared" si="333"/>
        <v>2003_専・情報</v>
      </c>
      <c r="M540" s="57" t="str">
        <f t="shared" si="334"/>
        <v>2003_専・情報_情報システムの開発</v>
      </c>
      <c r="N540" s="57">
        <f t="shared" si="326"/>
        <v>2235</v>
      </c>
      <c r="P540" s="57">
        <f t="shared" si="335"/>
        <v>539</v>
      </c>
      <c r="X540" s="59">
        <v>37</v>
      </c>
      <c r="Y540" s="56" t="str">
        <f t="shared" si="320"/>
        <v/>
      </c>
      <c r="Z540" s="57" t="str">
        <f t="shared" si="321"/>
        <v/>
      </c>
      <c r="AA540" s="57" t="str">
        <f t="shared" si="337"/>
        <v/>
      </c>
      <c r="AB540" s="57" t="str">
        <f t="shared" si="337"/>
        <v/>
      </c>
      <c r="AC540" s="57" t="str">
        <f t="shared" si="337"/>
        <v/>
      </c>
      <c r="AD540" s="57" t="str">
        <f t="shared" si="337"/>
        <v/>
      </c>
      <c r="AE540" s="57" t="str">
        <f t="shared" si="337"/>
        <v/>
      </c>
      <c r="AF540" s="57" t="str">
        <f t="shared" si="337"/>
        <v/>
      </c>
      <c r="AG540" s="57" t="str">
        <f t="shared" si="337"/>
        <v/>
      </c>
      <c r="AH540" s="57" t="str">
        <f t="shared" si="337"/>
        <v/>
      </c>
      <c r="AI540" s="57" t="str">
        <f t="shared" si="337"/>
        <v/>
      </c>
      <c r="AJ540" s="57" t="str">
        <f t="shared" si="337"/>
        <v/>
      </c>
      <c r="AK540" s="57" t="str">
        <f t="shared" si="337"/>
        <v/>
      </c>
      <c r="AL540" s="57" t="str">
        <f t="shared" si="337"/>
        <v/>
      </c>
      <c r="AM540" s="57" t="str">
        <f t="shared" si="337"/>
        <v/>
      </c>
      <c r="AN540" s="57" t="str">
        <f t="shared" si="337"/>
        <v/>
      </c>
      <c r="AO540" s="57" t="str">
        <f t="shared" si="337"/>
        <v/>
      </c>
      <c r="AP540" s="57" t="str">
        <f t="shared" si="337"/>
        <v/>
      </c>
      <c r="AQ540" s="57" t="str">
        <f t="shared" si="336"/>
        <v/>
      </c>
      <c r="AR540" s="57" t="str">
        <f t="shared" si="336"/>
        <v/>
      </c>
      <c r="AS540" s="57" t="str">
        <f t="shared" si="336"/>
        <v/>
      </c>
      <c r="AT540" s="57" t="str">
        <f t="shared" si="336"/>
        <v/>
      </c>
      <c r="AU540" s="57" t="str">
        <f t="shared" si="336"/>
        <v/>
      </c>
      <c r="AV540" s="57" t="str">
        <f t="shared" si="327"/>
        <v/>
      </c>
      <c r="AW540" s="57" t="str">
        <f t="shared" si="328"/>
        <v/>
      </c>
      <c r="AX540" s="57" t="str">
        <f t="shared" si="328"/>
        <v/>
      </c>
      <c r="AY540" s="57" t="str">
        <f t="shared" si="328"/>
        <v/>
      </c>
      <c r="AZ540" s="57" t="str">
        <f t="shared" si="328"/>
        <v/>
      </c>
    </row>
    <row r="541" spans="2:52" x14ac:dyDescent="0.15">
      <c r="B541" s="50">
        <f t="shared" si="323"/>
        <v>19</v>
      </c>
      <c r="C541" s="50">
        <f t="shared" si="324"/>
        <v>7</v>
      </c>
      <c r="D541" s="50" t="str">
        <f t="shared" si="325"/>
        <v>2003_19_7</v>
      </c>
      <c r="E541" s="50" t="str">
        <f t="shared" si="329"/>
        <v>2_7_19</v>
      </c>
      <c r="F541" s="50">
        <f t="shared" si="330"/>
        <v>2</v>
      </c>
      <c r="G541" s="50">
        <f t="shared" si="331"/>
        <v>236</v>
      </c>
      <c r="H541" s="50">
        <f t="shared" si="332"/>
        <v>2236</v>
      </c>
      <c r="I541" s="57">
        <v>2003</v>
      </c>
      <c r="J541" s="57" t="s">
        <v>607</v>
      </c>
      <c r="K541" s="57" t="s">
        <v>276</v>
      </c>
      <c r="L541" s="57" t="str">
        <f t="shared" si="333"/>
        <v>2003_専・情報</v>
      </c>
      <c r="M541" s="57" t="str">
        <f t="shared" si="334"/>
        <v>2003_専・情報_ネットワークシステム</v>
      </c>
      <c r="N541" s="57">
        <f t="shared" si="326"/>
        <v>2236</v>
      </c>
      <c r="P541" s="57">
        <f t="shared" si="335"/>
        <v>540</v>
      </c>
      <c r="X541" s="59">
        <v>38</v>
      </c>
      <c r="Y541" s="56" t="str">
        <f t="shared" si="320"/>
        <v/>
      </c>
      <c r="Z541" s="57" t="str">
        <f t="shared" si="321"/>
        <v/>
      </c>
      <c r="AA541" s="57" t="str">
        <f t="shared" si="337"/>
        <v/>
      </c>
      <c r="AB541" s="57" t="str">
        <f t="shared" si="337"/>
        <v/>
      </c>
      <c r="AC541" s="57" t="str">
        <f t="shared" si="337"/>
        <v/>
      </c>
      <c r="AD541" s="57" t="str">
        <f t="shared" si="337"/>
        <v/>
      </c>
      <c r="AE541" s="57" t="str">
        <f t="shared" si="337"/>
        <v/>
      </c>
      <c r="AF541" s="57" t="str">
        <f t="shared" si="337"/>
        <v/>
      </c>
      <c r="AG541" s="57" t="str">
        <f t="shared" si="337"/>
        <v/>
      </c>
      <c r="AH541" s="57" t="str">
        <f t="shared" si="337"/>
        <v/>
      </c>
      <c r="AI541" s="57" t="str">
        <f t="shared" si="337"/>
        <v/>
      </c>
      <c r="AJ541" s="57" t="str">
        <f t="shared" si="337"/>
        <v/>
      </c>
      <c r="AK541" s="57" t="str">
        <f t="shared" si="337"/>
        <v/>
      </c>
      <c r="AL541" s="57" t="str">
        <f t="shared" si="337"/>
        <v/>
      </c>
      <c r="AM541" s="57" t="str">
        <f t="shared" si="337"/>
        <v/>
      </c>
      <c r="AN541" s="57" t="str">
        <f t="shared" si="337"/>
        <v/>
      </c>
      <c r="AO541" s="57" t="str">
        <f t="shared" si="337"/>
        <v/>
      </c>
      <c r="AP541" s="57" t="str">
        <f t="shared" si="337"/>
        <v/>
      </c>
      <c r="AQ541" s="57" t="str">
        <f t="shared" si="336"/>
        <v/>
      </c>
      <c r="AR541" s="57" t="str">
        <f t="shared" si="336"/>
        <v/>
      </c>
      <c r="AS541" s="57" t="str">
        <f t="shared" si="336"/>
        <v/>
      </c>
      <c r="AT541" s="57" t="str">
        <f t="shared" si="336"/>
        <v/>
      </c>
      <c r="AU541" s="57" t="str">
        <f t="shared" si="336"/>
        <v/>
      </c>
      <c r="AV541" s="57" t="str">
        <f t="shared" si="327"/>
        <v/>
      </c>
      <c r="AW541" s="57" t="str">
        <f t="shared" si="328"/>
        <v/>
      </c>
      <c r="AX541" s="57" t="str">
        <f t="shared" si="328"/>
        <v/>
      </c>
      <c r="AY541" s="57" t="str">
        <f t="shared" si="328"/>
        <v/>
      </c>
      <c r="AZ541" s="57" t="str">
        <f t="shared" si="328"/>
        <v/>
      </c>
    </row>
    <row r="542" spans="2:52" x14ac:dyDescent="0.15">
      <c r="B542" s="50">
        <f t="shared" si="323"/>
        <v>19</v>
      </c>
      <c r="C542" s="50">
        <f t="shared" si="324"/>
        <v>8</v>
      </c>
      <c r="D542" s="50" t="str">
        <f t="shared" si="325"/>
        <v>2003_19_8</v>
      </c>
      <c r="E542" s="50" t="str">
        <f t="shared" si="329"/>
        <v>2_8_19</v>
      </c>
      <c r="F542" s="50">
        <f t="shared" si="330"/>
        <v>2</v>
      </c>
      <c r="G542" s="50">
        <f t="shared" si="331"/>
        <v>237</v>
      </c>
      <c r="H542" s="50">
        <f t="shared" si="332"/>
        <v>2237</v>
      </c>
      <c r="I542" s="57">
        <v>2003</v>
      </c>
      <c r="J542" s="57" t="s">
        <v>607</v>
      </c>
      <c r="K542" s="57" t="s">
        <v>611</v>
      </c>
      <c r="L542" s="57" t="str">
        <f t="shared" si="333"/>
        <v>2003_専・情報</v>
      </c>
      <c r="M542" s="57" t="str">
        <f t="shared" si="334"/>
        <v>2003_専・情報_モデル化とシミュレーション</v>
      </c>
      <c r="N542" s="57">
        <f t="shared" si="326"/>
        <v>2237</v>
      </c>
      <c r="P542" s="57">
        <f t="shared" si="335"/>
        <v>541</v>
      </c>
      <c r="X542" s="59">
        <v>39</v>
      </c>
      <c r="Y542" s="56" t="str">
        <f t="shared" si="320"/>
        <v/>
      </c>
      <c r="Z542" s="57" t="str">
        <f t="shared" si="321"/>
        <v/>
      </c>
      <c r="AA542" s="57" t="str">
        <f t="shared" si="337"/>
        <v/>
      </c>
      <c r="AB542" s="57" t="str">
        <f t="shared" si="337"/>
        <v/>
      </c>
      <c r="AC542" s="57" t="str">
        <f t="shared" si="337"/>
        <v/>
      </c>
      <c r="AD542" s="57" t="str">
        <f t="shared" si="337"/>
        <v/>
      </c>
      <c r="AE542" s="57" t="str">
        <f t="shared" si="337"/>
        <v/>
      </c>
      <c r="AF542" s="57" t="str">
        <f t="shared" si="337"/>
        <v/>
      </c>
      <c r="AG542" s="57" t="str">
        <f t="shared" si="337"/>
        <v/>
      </c>
      <c r="AH542" s="57" t="str">
        <f t="shared" si="337"/>
        <v/>
      </c>
      <c r="AI542" s="57" t="str">
        <f t="shared" si="337"/>
        <v/>
      </c>
      <c r="AJ542" s="57" t="str">
        <f t="shared" si="337"/>
        <v/>
      </c>
      <c r="AK542" s="57" t="str">
        <f t="shared" si="337"/>
        <v/>
      </c>
      <c r="AL542" s="57" t="str">
        <f t="shared" si="337"/>
        <v/>
      </c>
      <c r="AM542" s="57" t="str">
        <f t="shared" si="337"/>
        <v/>
      </c>
      <c r="AN542" s="57" t="str">
        <f t="shared" si="337"/>
        <v/>
      </c>
      <c r="AO542" s="57" t="str">
        <f t="shared" si="337"/>
        <v/>
      </c>
      <c r="AP542" s="57" t="str">
        <f t="shared" si="337"/>
        <v/>
      </c>
      <c r="AQ542" s="57" t="str">
        <f t="shared" si="336"/>
        <v/>
      </c>
      <c r="AR542" s="57" t="str">
        <f t="shared" si="336"/>
        <v/>
      </c>
      <c r="AS542" s="57" t="str">
        <f t="shared" si="336"/>
        <v/>
      </c>
      <c r="AT542" s="57" t="str">
        <f t="shared" si="336"/>
        <v/>
      </c>
      <c r="AU542" s="57" t="str">
        <f t="shared" si="336"/>
        <v/>
      </c>
      <c r="AV542" s="57" t="str">
        <f t="shared" si="327"/>
        <v/>
      </c>
      <c r="AW542" s="57" t="str">
        <f t="shared" si="328"/>
        <v/>
      </c>
      <c r="AX542" s="57" t="str">
        <f t="shared" si="328"/>
        <v/>
      </c>
      <c r="AY542" s="57" t="str">
        <f t="shared" si="328"/>
        <v/>
      </c>
      <c r="AZ542" s="57" t="str">
        <f t="shared" si="328"/>
        <v/>
      </c>
    </row>
    <row r="543" spans="2:52" x14ac:dyDescent="0.15">
      <c r="B543" s="50">
        <f t="shared" si="323"/>
        <v>19</v>
      </c>
      <c r="C543" s="50">
        <f t="shared" si="324"/>
        <v>9</v>
      </c>
      <c r="D543" s="50" t="str">
        <f t="shared" si="325"/>
        <v>2003_19_9</v>
      </c>
      <c r="E543" s="50" t="str">
        <f t="shared" si="329"/>
        <v>2_9_19</v>
      </c>
      <c r="F543" s="50">
        <f t="shared" si="330"/>
        <v>2</v>
      </c>
      <c r="G543" s="50">
        <f t="shared" si="331"/>
        <v>238</v>
      </c>
      <c r="H543" s="50">
        <f t="shared" si="332"/>
        <v>2238</v>
      </c>
      <c r="I543" s="57">
        <v>2003</v>
      </c>
      <c r="J543" s="57" t="s">
        <v>607</v>
      </c>
      <c r="K543" s="57" t="s">
        <v>612</v>
      </c>
      <c r="L543" s="57" t="str">
        <f t="shared" si="333"/>
        <v>2003_専・情報</v>
      </c>
      <c r="M543" s="57" t="str">
        <f t="shared" si="334"/>
        <v>2003_専・情報_コンピュータデザイン</v>
      </c>
      <c r="N543" s="57">
        <f t="shared" si="326"/>
        <v>2238</v>
      </c>
      <c r="P543" s="57">
        <f t="shared" si="335"/>
        <v>542</v>
      </c>
      <c r="X543" s="59">
        <v>40</v>
      </c>
      <c r="Y543" s="56" t="str">
        <f t="shared" si="320"/>
        <v/>
      </c>
      <c r="Z543" s="57" t="str">
        <f t="shared" si="321"/>
        <v/>
      </c>
      <c r="AA543" s="57" t="str">
        <f t="shared" si="337"/>
        <v/>
      </c>
      <c r="AB543" s="57" t="str">
        <f t="shared" si="337"/>
        <v/>
      </c>
      <c r="AC543" s="57" t="str">
        <f t="shared" si="337"/>
        <v/>
      </c>
      <c r="AD543" s="57" t="str">
        <f t="shared" si="337"/>
        <v/>
      </c>
      <c r="AE543" s="57" t="str">
        <f t="shared" si="337"/>
        <v/>
      </c>
      <c r="AF543" s="57" t="str">
        <f t="shared" si="337"/>
        <v/>
      </c>
      <c r="AG543" s="57" t="str">
        <f t="shared" si="337"/>
        <v/>
      </c>
      <c r="AH543" s="57" t="str">
        <f t="shared" si="337"/>
        <v/>
      </c>
      <c r="AI543" s="57" t="str">
        <f t="shared" si="337"/>
        <v/>
      </c>
      <c r="AJ543" s="57" t="str">
        <f t="shared" si="337"/>
        <v/>
      </c>
      <c r="AK543" s="57" t="str">
        <f t="shared" si="337"/>
        <v/>
      </c>
      <c r="AL543" s="57" t="str">
        <f t="shared" si="337"/>
        <v/>
      </c>
      <c r="AM543" s="57" t="str">
        <f t="shared" si="337"/>
        <v/>
      </c>
      <c r="AN543" s="57" t="str">
        <f t="shared" si="337"/>
        <v/>
      </c>
      <c r="AO543" s="57" t="str">
        <f t="shared" si="337"/>
        <v/>
      </c>
      <c r="AP543" s="57" t="str">
        <f t="shared" si="337"/>
        <v/>
      </c>
      <c r="AQ543" s="57" t="str">
        <f t="shared" si="336"/>
        <v/>
      </c>
      <c r="AR543" s="57" t="str">
        <f t="shared" si="336"/>
        <v/>
      </c>
      <c r="AS543" s="57" t="str">
        <f t="shared" si="336"/>
        <v/>
      </c>
      <c r="AT543" s="57" t="str">
        <f t="shared" si="336"/>
        <v/>
      </c>
      <c r="AU543" s="57" t="str">
        <f t="shared" si="336"/>
        <v/>
      </c>
      <c r="AV543" s="57" t="str">
        <f t="shared" si="327"/>
        <v/>
      </c>
      <c r="AW543" s="57" t="str">
        <f t="shared" si="328"/>
        <v/>
      </c>
      <c r="AX543" s="57" t="str">
        <f t="shared" si="328"/>
        <v/>
      </c>
      <c r="AY543" s="57" t="str">
        <f t="shared" si="328"/>
        <v/>
      </c>
      <c r="AZ543" s="57" t="str">
        <f t="shared" si="328"/>
        <v/>
      </c>
    </row>
    <row r="544" spans="2:52" x14ac:dyDescent="0.15">
      <c r="B544" s="50">
        <f t="shared" si="323"/>
        <v>19</v>
      </c>
      <c r="C544" s="50">
        <f t="shared" si="324"/>
        <v>10</v>
      </c>
      <c r="D544" s="50" t="str">
        <f t="shared" si="325"/>
        <v>2003_19_10</v>
      </c>
      <c r="E544" s="50" t="str">
        <f t="shared" si="329"/>
        <v>2_10_19</v>
      </c>
      <c r="F544" s="50">
        <f t="shared" si="330"/>
        <v>2</v>
      </c>
      <c r="G544" s="50">
        <f t="shared" si="331"/>
        <v>239</v>
      </c>
      <c r="H544" s="50">
        <f t="shared" si="332"/>
        <v>2239</v>
      </c>
      <c r="I544" s="57">
        <v>2003</v>
      </c>
      <c r="J544" s="57" t="s">
        <v>607</v>
      </c>
      <c r="K544" s="57" t="s">
        <v>613</v>
      </c>
      <c r="L544" s="57" t="str">
        <f t="shared" si="333"/>
        <v>2003_専・情報</v>
      </c>
      <c r="M544" s="57" t="str">
        <f t="shared" si="334"/>
        <v>2003_専・情報_図形と画像の処理</v>
      </c>
      <c r="N544" s="57">
        <f t="shared" si="326"/>
        <v>2239</v>
      </c>
      <c r="P544" s="57">
        <f t="shared" si="335"/>
        <v>543</v>
      </c>
      <c r="X544" s="59">
        <v>41</v>
      </c>
      <c r="Y544" s="56" t="str">
        <f t="shared" si="320"/>
        <v/>
      </c>
      <c r="Z544" s="57" t="str">
        <f t="shared" si="321"/>
        <v/>
      </c>
      <c r="AA544" s="57" t="str">
        <f t="shared" si="337"/>
        <v/>
      </c>
      <c r="AB544" s="57" t="str">
        <f t="shared" si="337"/>
        <v/>
      </c>
      <c r="AC544" s="57" t="str">
        <f t="shared" si="337"/>
        <v/>
      </c>
      <c r="AD544" s="57" t="str">
        <f t="shared" si="337"/>
        <v/>
      </c>
      <c r="AE544" s="57" t="str">
        <f t="shared" si="337"/>
        <v/>
      </c>
      <c r="AF544" s="57" t="str">
        <f t="shared" si="337"/>
        <v/>
      </c>
      <c r="AG544" s="57" t="str">
        <f t="shared" si="337"/>
        <v/>
      </c>
      <c r="AH544" s="57" t="str">
        <f t="shared" si="337"/>
        <v/>
      </c>
      <c r="AI544" s="57" t="str">
        <f t="shared" si="337"/>
        <v/>
      </c>
      <c r="AJ544" s="57" t="str">
        <f t="shared" si="337"/>
        <v/>
      </c>
      <c r="AK544" s="57" t="str">
        <f t="shared" si="337"/>
        <v/>
      </c>
      <c r="AL544" s="57" t="str">
        <f t="shared" si="337"/>
        <v/>
      </c>
      <c r="AM544" s="57" t="str">
        <f t="shared" si="337"/>
        <v/>
      </c>
      <c r="AN544" s="57" t="str">
        <f t="shared" si="337"/>
        <v/>
      </c>
      <c r="AO544" s="57" t="str">
        <f t="shared" si="337"/>
        <v/>
      </c>
      <c r="AP544" s="57" t="str">
        <f t="shared" si="337"/>
        <v/>
      </c>
      <c r="AQ544" s="57" t="str">
        <f t="shared" si="336"/>
        <v/>
      </c>
      <c r="AR544" s="57" t="str">
        <f t="shared" si="336"/>
        <v/>
      </c>
      <c r="AS544" s="57" t="str">
        <f t="shared" si="336"/>
        <v/>
      </c>
      <c r="AT544" s="57" t="str">
        <f t="shared" si="336"/>
        <v/>
      </c>
      <c r="AU544" s="57" t="str">
        <f t="shared" si="336"/>
        <v/>
      </c>
      <c r="AV544" s="57" t="str">
        <f t="shared" si="327"/>
        <v/>
      </c>
      <c r="AW544" s="57" t="str">
        <f t="shared" si="328"/>
        <v/>
      </c>
      <c r="AX544" s="57" t="str">
        <f t="shared" si="328"/>
        <v/>
      </c>
      <c r="AY544" s="57" t="str">
        <f t="shared" si="328"/>
        <v/>
      </c>
      <c r="AZ544" s="57" t="str">
        <f t="shared" si="328"/>
        <v/>
      </c>
    </row>
    <row r="545" spans="2:52" x14ac:dyDescent="0.15">
      <c r="B545" s="50">
        <f t="shared" si="323"/>
        <v>19</v>
      </c>
      <c r="C545" s="50">
        <f t="shared" si="324"/>
        <v>11</v>
      </c>
      <c r="D545" s="50" t="str">
        <f t="shared" si="325"/>
        <v>2003_19_11</v>
      </c>
      <c r="E545" s="50" t="str">
        <f t="shared" si="329"/>
        <v>2_11_19</v>
      </c>
      <c r="F545" s="50">
        <f t="shared" si="330"/>
        <v>2</v>
      </c>
      <c r="G545" s="50">
        <f t="shared" si="331"/>
        <v>240</v>
      </c>
      <c r="H545" s="50">
        <f t="shared" si="332"/>
        <v>2240</v>
      </c>
      <c r="I545" s="57">
        <v>2003</v>
      </c>
      <c r="J545" s="57" t="s">
        <v>607</v>
      </c>
      <c r="K545" s="57" t="s">
        <v>614</v>
      </c>
      <c r="L545" s="57" t="str">
        <f t="shared" si="333"/>
        <v>2003_専・情報</v>
      </c>
      <c r="M545" s="57" t="str">
        <f t="shared" si="334"/>
        <v>2003_専・情報_マルチメディア表現</v>
      </c>
      <c r="N545" s="57">
        <f t="shared" si="326"/>
        <v>2240</v>
      </c>
      <c r="P545" s="57">
        <f t="shared" si="335"/>
        <v>544</v>
      </c>
      <c r="X545" s="59">
        <v>42</v>
      </c>
      <c r="Y545" s="56" t="str">
        <f t="shared" si="320"/>
        <v/>
      </c>
      <c r="Z545" s="57" t="str">
        <f t="shared" si="321"/>
        <v/>
      </c>
      <c r="AA545" s="57" t="str">
        <f t="shared" si="337"/>
        <v/>
      </c>
      <c r="AB545" s="57" t="str">
        <f t="shared" si="337"/>
        <v/>
      </c>
      <c r="AC545" s="57" t="str">
        <f t="shared" si="337"/>
        <v/>
      </c>
      <c r="AD545" s="57" t="str">
        <f t="shared" si="337"/>
        <v/>
      </c>
      <c r="AE545" s="57" t="str">
        <f t="shared" si="337"/>
        <v/>
      </c>
      <c r="AF545" s="57" t="str">
        <f t="shared" si="337"/>
        <v/>
      </c>
      <c r="AG545" s="57" t="str">
        <f t="shared" si="337"/>
        <v/>
      </c>
      <c r="AH545" s="57" t="str">
        <f t="shared" si="337"/>
        <v/>
      </c>
      <c r="AI545" s="57" t="str">
        <f t="shared" si="337"/>
        <v/>
      </c>
      <c r="AJ545" s="57" t="str">
        <f t="shared" si="337"/>
        <v/>
      </c>
      <c r="AK545" s="57" t="str">
        <f t="shared" si="337"/>
        <v/>
      </c>
      <c r="AL545" s="57" t="str">
        <f t="shared" si="337"/>
        <v/>
      </c>
      <c r="AM545" s="57" t="str">
        <f t="shared" si="337"/>
        <v/>
      </c>
      <c r="AN545" s="57" t="str">
        <f t="shared" si="337"/>
        <v/>
      </c>
      <c r="AO545" s="57" t="str">
        <f t="shared" si="337"/>
        <v/>
      </c>
      <c r="AP545" s="57" t="str">
        <f t="shared" si="337"/>
        <v/>
      </c>
      <c r="AQ545" s="57" t="str">
        <f t="shared" si="336"/>
        <v/>
      </c>
      <c r="AR545" s="57" t="str">
        <f t="shared" si="336"/>
        <v/>
      </c>
      <c r="AS545" s="57" t="str">
        <f t="shared" si="336"/>
        <v/>
      </c>
      <c r="AT545" s="57" t="str">
        <f t="shared" si="336"/>
        <v/>
      </c>
      <c r="AU545" s="57" t="str">
        <f t="shared" si="336"/>
        <v/>
      </c>
      <c r="AV545" s="57" t="str">
        <f t="shared" si="327"/>
        <v/>
      </c>
      <c r="AW545" s="57" t="str">
        <f t="shared" si="328"/>
        <v/>
      </c>
      <c r="AX545" s="57" t="str">
        <f t="shared" si="328"/>
        <v/>
      </c>
      <c r="AY545" s="57" t="str">
        <f t="shared" si="328"/>
        <v/>
      </c>
      <c r="AZ545" s="57" t="str">
        <f t="shared" si="328"/>
        <v/>
      </c>
    </row>
    <row r="546" spans="2:52" x14ac:dyDescent="0.15">
      <c r="B546" s="50">
        <f t="shared" si="323"/>
        <v>19</v>
      </c>
      <c r="C546" s="50">
        <f t="shared" si="324"/>
        <v>12</v>
      </c>
      <c r="D546" s="50" t="str">
        <f t="shared" si="325"/>
        <v>2003_19_12</v>
      </c>
      <c r="E546" s="50" t="str">
        <f t="shared" si="329"/>
        <v>2_12_19</v>
      </c>
      <c r="F546" s="50">
        <f t="shared" si="330"/>
        <v>2</v>
      </c>
      <c r="G546" s="50">
        <f t="shared" si="331"/>
        <v>241</v>
      </c>
      <c r="H546" s="50">
        <f t="shared" si="332"/>
        <v>2241</v>
      </c>
      <c r="I546" s="57">
        <v>2003</v>
      </c>
      <c r="J546" s="57" t="s">
        <v>607</v>
      </c>
      <c r="K546" s="57" t="s">
        <v>573</v>
      </c>
      <c r="L546" s="57" t="str">
        <f t="shared" si="333"/>
        <v>2003_専・情報</v>
      </c>
      <c r="M546" s="57" t="str">
        <f t="shared" si="334"/>
        <v>2003_専・情報_学校設定科目</v>
      </c>
      <c r="N546" s="57">
        <f t="shared" si="326"/>
        <v>2241</v>
      </c>
      <c r="P546" s="57">
        <f t="shared" si="335"/>
        <v>545</v>
      </c>
      <c r="X546" s="59">
        <v>43</v>
      </c>
      <c r="Y546" s="56" t="str">
        <f t="shared" si="320"/>
        <v/>
      </c>
      <c r="Z546" s="57" t="str">
        <f t="shared" si="321"/>
        <v/>
      </c>
      <c r="AA546" s="57" t="str">
        <f t="shared" si="337"/>
        <v/>
      </c>
      <c r="AB546" s="57" t="str">
        <f t="shared" si="337"/>
        <v/>
      </c>
      <c r="AC546" s="57" t="str">
        <f t="shared" si="337"/>
        <v/>
      </c>
      <c r="AD546" s="57" t="str">
        <f t="shared" si="337"/>
        <v/>
      </c>
      <c r="AE546" s="57" t="str">
        <f t="shared" si="337"/>
        <v/>
      </c>
      <c r="AF546" s="57" t="str">
        <f t="shared" si="337"/>
        <v/>
      </c>
      <c r="AG546" s="57" t="str">
        <f t="shared" si="337"/>
        <v/>
      </c>
      <c r="AH546" s="57" t="str">
        <f t="shared" si="337"/>
        <v/>
      </c>
      <c r="AI546" s="57" t="str">
        <f t="shared" si="337"/>
        <v/>
      </c>
      <c r="AJ546" s="57" t="str">
        <f t="shared" si="337"/>
        <v/>
      </c>
      <c r="AK546" s="57" t="str">
        <f t="shared" si="337"/>
        <v/>
      </c>
      <c r="AL546" s="57" t="str">
        <f t="shared" si="337"/>
        <v/>
      </c>
      <c r="AM546" s="57" t="str">
        <f t="shared" si="337"/>
        <v/>
      </c>
      <c r="AN546" s="57" t="str">
        <f t="shared" si="337"/>
        <v/>
      </c>
      <c r="AO546" s="57" t="str">
        <f t="shared" si="337"/>
        <v/>
      </c>
      <c r="AP546" s="57" t="str">
        <f t="shared" ref="AP546:AZ561" si="338">IFERROR(VLOOKUP($W$501&amp;"_"&amp;AP$501&amp;"_"&amp;$X546,$D:$K,8,0),"")</f>
        <v/>
      </c>
      <c r="AQ546" s="57" t="str">
        <f t="shared" si="338"/>
        <v/>
      </c>
      <c r="AR546" s="57" t="str">
        <f t="shared" si="338"/>
        <v/>
      </c>
      <c r="AS546" s="57" t="str">
        <f t="shared" si="338"/>
        <v/>
      </c>
      <c r="AT546" s="57" t="str">
        <f t="shared" si="338"/>
        <v/>
      </c>
      <c r="AU546" s="57" t="str">
        <f t="shared" si="338"/>
        <v/>
      </c>
      <c r="AV546" s="57" t="str">
        <f t="shared" si="338"/>
        <v/>
      </c>
      <c r="AW546" s="57" t="str">
        <f t="shared" si="338"/>
        <v/>
      </c>
      <c r="AX546" s="57" t="str">
        <f t="shared" si="338"/>
        <v/>
      </c>
      <c r="AY546" s="57" t="str">
        <f t="shared" si="338"/>
        <v/>
      </c>
      <c r="AZ546" s="57" t="str">
        <f t="shared" si="338"/>
        <v/>
      </c>
    </row>
    <row r="547" spans="2:52" x14ac:dyDescent="0.15">
      <c r="B547" s="50">
        <f t="shared" si="323"/>
        <v>20</v>
      </c>
      <c r="C547" s="50">
        <f t="shared" si="324"/>
        <v>1</v>
      </c>
      <c r="D547" s="50" t="str">
        <f t="shared" si="325"/>
        <v>2003_20_1</v>
      </c>
      <c r="E547" s="50" t="str">
        <f t="shared" si="329"/>
        <v>2_1_20</v>
      </c>
      <c r="F547" s="50">
        <f t="shared" si="330"/>
        <v>2</v>
      </c>
      <c r="G547" s="50">
        <f t="shared" si="331"/>
        <v>242</v>
      </c>
      <c r="H547" s="50">
        <f t="shared" si="332"/>
        <v>2242</v>
      </c>
      <c r="I547" s="57">
        <v>2003</v>
      </c>
      <c r="J547" s="57" t="s">
        <v>282</v>
      </c>
      <c r="K547" s="57" t="s">
        <v>283</v>
      </c>
      <c r="L547" s="57" t="str">
        <f t="shared" si="333"/>
        <v>2003_福祉</v>
      </c>
      <c r="M547" s="57" t="str">
        <f t="shared" si="334"/>
        <v>2003_福祉_社会福祉基礎</v>
      </c>
      <c r="N547" s="57">
        <f t="shared" si="326"/>
        <v>2242</v>
      </c>
      <c r="P547" s="57">
        <f t="shared" si="335"/>
        <v>546</v>
      </c>
      <c r="X547" s="59">
        <v>44</v>
      </c>
      <c r="Y547" s="56" t="str">
        <f t="shared" si="320"/>
        <v/>
      </c>
      <c r="Z547" s="57" t="str">
        <f t="shared" si="321"/>
        <v/>
      </c>
      <c r="AA547" s="57" t="str">
        <f t="shared" ref="AA547:AP562" si="339">IFERROR(VLOOKUP($W$501&amp;"_"&amp;AA$501&amp;"_"&amp;$X547,$D:$K,8,0),"")</f>
        <v/>
      </c>
      <c r="AB547" s="57" t="str">
        <f t="shared" si="339"/>
        <v/>
      </c>
      <c r="AC547" s="57" t="str">
        <f t="shared" si="339"/>
        <v/>
      </c>
      <c r="AD547" s="57" t="str">
        <f t="shared" si="339"/>
        <v/>
      </c>
      <c r="AE547" s="57" t="str">
        <f t="shared" si="339"/>
        <v/>
      </c>
      <c r="AF547" s="57" t="str">
        <f t="shared" si="339"/>
        <v/>
      </c>
      <c r="AG547" s="57" t="str">
        <f t="shared" si="339"/>
        <v/>
      </c>
      <c r="AH547" s="57" t="str">
        <f t="shared" si="339"/>
        <v/>
      </c>
      <c r="AI547" s="57" t="str">
        <f t="shared" si="339"/>
        <v/>
      </c>
      <c r="AJ547" s="57" t="str">
        <f t="shared" si="339"/>
        <v/>
      </c>
      <c r="AK547" s="57" t="str">
        <f t="shared" si="339"/>
        <v/>
      </c>
      <c r="AL547" s="57" t="str">
        <f t="shared" si="339"/>
        <v/>
      </c>
      <c r="AM547" s="57" t="str">
        <f t="shared" si="339"/>
        <v/>
      </c>
      <c r="AN547" s="57" t="str">
        <f t="shared" si="339"/>
        <v/>
      </c>
      <c r="AO547" s="57" t="str">
        <f t="shared" si="339"/>
        <v/>
      </c>
      <c r="AP547" s="57" t="str">
        <f t="shared" si="339"/>
        <v/>
      </c>
      <c r="AQ547" s="57" t="str">
        <f t="shared" si="338"/>
        <v/>
      </c>
      <c r="AR547" s="57" t="str">
        <f t="shared" si="338"/>
        <v/>
      </c>
      <c r="AS547" s="57" t="str">
        <f t="shared" si="338"/>
        <v/>
      </c>
      <c r="AT547" s="57" t="str">
        <f t="shared" si="338"/>
        <v/>
      </c>
      <c r="AU547" s="57" t="str">
        <f t="shared" si="338"/>
        <v/>
      </c>
      <c r="AV547" s="57" t="str">
        <f t="shared" si="338"/>
        <v/>
      </c>
      <c r="AW547" s="57" t="str">
        <f t="shared" si="338"/>
        <v/>
      </c>
      <c r="AX547" s="57" t="str">
        <f t="shared" si="338"/>
        <v/>
      </c>
      <c r="AY547" s="57" t="str">
        <f t="shared" si="338"/>
        <v/>
      </c>
      <c r="AZ547" s="57" t="str">
        <f t="shared" si="338"/>
        <v/>
      </c>
    </row>
    <row r="548" spans="2:52" x14ac:dyDescent="0.15">
      <c r="B548" s="50">
        <f t="shared" si="323"/>
        <v>20</v>
      </c>
      <c r="C548" s="50">
        <f t="shared" si="324"/>
        <v>2</v>
      </c>
      <c r="D548" s="50" t="str">
        <f t="shared" si="325"/>
        <v>2003_20_2</v>
      </c>
      <c r="E548" s="50" t="str">
        <f t="shared" si="329"/>
        <v>2_2_20</v>
      </c>
      <c r="F548" s="50">
        <f t="shared" si="330"/>
        <v>2</v>
      </c>
      <c r="G548" s="50">
        <f t="shared" si="331"/>
        <v>243</v>
      </c>
      <c r="H548" s="50">
        <f t="shared" si="332"/>
        <v>2243</v>
      </c>
      <c r="I548" s="57">
        <v>2003</v>
      </c>
      <c r="J548" s="57" t="s">
        <v>282</v>
      </c>
      <c r="K548" s="57" t="s">
        <v>615</v>
      </c>
      <c r="L548" s="57" t="str">
        <f t="shared" si="333"/>
        <v>2003_福祉</v>
      </c>
      <c r="M548" s="57" t="str">
        <f t="shared" si="334"/>
        <v>2003_福祉_社会福祉制度</v>
      </c>
      <c r="N548" s="57">
        <f t="shared" si="326"/>
        <v>2243</v>
      </c>
      <c r="P548" s="57">
        <f t="shared" si="335"/>
        <v>547</v>
      </c>
      <c r="X548" s="59">
        <v>45</v>
      </c>
      <c r="Y548" s="56" t="str">
        <f t="shared" si="320"/>
        <v/>
      </c>
      <c r="Z548" s="57" t="str">
        <f t="shared" si="321"/>
        <v/>
      </c>
      <c r="AA548" s="57" t="str">
        <f t="shared" si="339"/>
        <v/>
      </c>
      <c r="AB548" s="57" t="str">
        <f t="shared" si="339"/>
        <v/>
      </c>
      <c r="AC548" s="57" t="str">
        <f t="shared" si="339"/>
        <v/>
      </c>
      <c r="AD548" s="57" t="str">
        <f t="shared" si="339"/>
        <v/>
      </c>
      <c r="AE548" s="57" t="str">
        <f t="shared" si="339"/>
        <v/>
      </c>
      <c r="AF548" s="57" t="str">
        <f t="shared" si="339"/>
        <v/>
      </c>
      <c r="AG548" s="57" t="str">
        <f t="shared" si="339"/>
        <v/>
      </c>
      <c r="AH548" s="57" t="str">
        <f t="shared" si="339"/>
        <v/>
      </c>
      <c r="AI548" s="57" t="str">
        <f t="shared" si="339"/>
        <v/>
      </c>
      <c r="AJ548" s="57" t="str">
        <f t="shared" si="339"/>
        <v/>
      </c>
      <c r="AK548" s="57" t="str">
        <f t="shared" si="339"/>
        <v/>
      </c>
      <c r="AL548" s="57" t="str">
        <f t="shared" si="339"/>
        <v/>
      </c>
      <c r="AM548" s="57" t="str">
        <f t="shared" si="339"/>
        <v/>
      </c>
      <c r="AN548" s="57" t="str">
        <f t="shared" si="339"/>
        <v/>
      </c>
      <c r="AO548" s="57" t="str">
        <f t="shared" si="339"/>
        <v/>
      </c>
      <c r="AP548" s="57" t="str">
        <f t="shared" si="339"/>
        <v/>
      </c>
      <c r="AQ548" s="57" t="str">
        <f t="shared" si="338"/>
        <v/>
      </c>
      <c r="AR548" s="57" t="str">
        <f t="shared" si="338"/>
        <v/>
      </c>
      <c r="AS548" s="57" t="str">
        <f t="shared" si="338"/>
        <v/>
      </c>
      <c r="AT548" s="57" t="str">
        <f t="shared" si="338"/>
        <v/>
      </c>
      <c r="AU548" s="57" t="str">
        <f t="shared" si="338"/>
        <v/>
      </c>
      <c r="AV548" s="57" t="str">
        <f t="shared" si="338"/>
        <v/>
      </c>
      <c r="AW548" s="57" t="str">
        <f t="shared" si="338"/>
        <v/>
      </c>
      <c r="AX548" s="57" t="str">
        <f t="shared" si="338"/>
        <v/>
      </c>
      <c r="AY548" s="57" t="str">
        <f t="shared" si="338"/>
        <v/>
      </c>
      <c r="AZ548" s="57" t="str">
        <f t="shared" si="338"/>
        <v/>
      </c>
    </row>
    <row r="549" spans="2:52" x14ac:dyDescent="0.15">
      <c r="B549" s="50">
        <f t="shared" si="323"/>
        <v>20</v>
      </c>
      <c r="C549" s="50">
        <f t="shared" si="324"/>
        <v>3</v>
      </c>
      <c r="D549" s="50" t="str">
        <f t="shared" si="325"/>
        <v>2003_20_3</v>
      </c>
      <c r="E549" s="50" t="str">
        <f t="shared" si="329"/>
        <v>2_3_20</v>
      </c>
      <c r="F549" s="50">
        <f t="shared" si="330"/>
        <v>2</v>
      </c>
      <c r="G549" s="50">
        <f t="shared" si="331"/>
        <v>244</v>
      </c>
      <c r="H549" s="50">
        <f t="shared" si="332"/>
        <v>2244</v>
      </c>
      <c r="I549" s="57">
        <v>2003</v>
      </c>
      <c r="J549" s="57" t="s">
        <v>282</v>
      </c>
      <c r="K549" s="57" t="s">
        <v>616</v>
      </c>
      <c r="L549" s="57" t="str">
        <f t="shared" si="333"/>
        <v>2003_福祉</v>
      </c>
      <c r="M549" s="57" t="str">
        <f t="shared" si="334"/>
        <v>2003_福祉_社会福祉援助技術</v>
      </c>
      <c r="N549" s="57">
        <f t="shared" si="326"/>
        <v>2244</v>
      </c>
      <c r="P549" s="57">
        <f t="shared" si="335"/>
        <v>548</v>
      </c>
      <c r="X549" s="59">
        <v>46</v>
      </c>
      <c r="Y549" s="56" t="str">
        <f t="shared" si="320"/>
        <v/>
      </c>
      <c r="Z549" s="57" t="str">
        <f t="shared" si="321"/>
        <v/>
      </c>
      <c r="AA549" s="57" t="str">
        <f t="shared" si="339"/>
        <v/>
      </c>
      <c r="AB549" s="57" t="str">
        <f t="shared" si="339"/>
        <v/>
      </c>
      <c r="AC549" s="57" t="str">
        <f t="shared" si="339"/>
        <v/>
      </c>
      <c r="AD549" s="57" t="str">
        <f t="shared" si="339"/>
        <v/>
      </c>
      <c r="AE549" s="57" t="str">
        <f t="shared" si="339"/>
        <v/>
      </c>
      <c r="AF549" s="57" t="str">
        <f t="shared" si="339"/>
        <v/>
      </c>
      <c r="AG549" s="57" t="str">
        <f t="shared" si="339"/>
        <v/>
      </c>
      <c r="AH549" s="57" t="str">
        <f t="shared" si="339"/>
        <v/>
      </c>
      <c r="AI549" s="57" t="str">
        <f t="shared" si="339"/>
        <v/>
      </c>
      <c r="AJ549" s="57" t="str">
        <f t="shared" si="339"/>
        <v/>
      </c>
      <c r="AK549" s="57" t="str">
        <f t="shared" si="339"/>
        <v/>
      </c>
      <c r="AL549" s="57" t="str">
        <f t="shared" si="339"/>
        <v/>
      </c>
      <c r="AM549" s="57" t="str">
        <f t="shared" si="339"/>
        <v/>
      </c>
      <c r="AN549" s="57" t="str">
        <f t="shared" si="339"/>
        <v/>
      </c>
      <c r="AO549" s="57" t="str">
        <f t="shared" si="339"/>
        <v/>
      </c>
      <c r="AP549" s="57" t="str">
        <f t="shared" si="339"/>
        <v/>
      </c>
      <c r="AQ549" s="57" t="str">
        <f t="shared" si="338"/>
        <v/>
      </c>
      <c r="AR549" s="57" t="str">
        <f t="shared" si="338"/>
        <v/>
      </c>
      <c r="AS549" s="57" t="str">
        <f t="shared" si="338"/>
        <v/>
      </c>
      <c r="AT549" s="57" t="str">
        <f t="shared" si="338"/>
        <v/>
      </c>
      <c r="AU549" s="57" t="str">
        <f t="shared" si="338"/>
        <v/>
      </c>
      <c r="AV549" s="57" t="str">
        <f t="shared" si="338"/>
        <v/>
      </c>
      <c r="AW549" s="57" t="str">
        <f t="shared" si="338"/>
        <v/>
      </c>
      <c r="AX549" s="57" t="str">
        <f t="shared" si="338"/>
        <v/>
      </c>
      <c r="AY549" s="57" t="str">
        <f t="shared" si="338"/>
        <v/>
      </c>
      <c r="AZ549" s="57" t="str">
        <f t="shared" si="338"/>
        <v/>
      </c>
    </row>
    <row r="550" spans="2:52" x14ac:dyDescent="0.15">
      <c r="B550" s="50">
        <f t="shared" si="323"/>
        <v>20</v>
      </c>
      <c r="C550" s="50">
        <f t="shared" si="324"/>
        <v>4</v>
      </c>
      <c r="D550" s="50" t="str">
        <f t="shared" si="325"/>
        <v>2003_20_4</v>
      </c>
      <c r="E550" s="50" t="str">
        <f t="shared" si="329"/>
        <v>2_4_20</v>
      </c>
      <c r="F550" s="50">
        <f t="shared" si="330"/>
        <v>2</v>
      </c>
      <c r="G550" s="50">
        <f t="shared" si="331"/>
        <v>245</v>
      </c>
      <c r="H550" s="50">
        <f t="shared" si="332"/>
        <v>2245</v>
      </c>
      <c r="I550" s="57">
        <v>2003</v>
      </c>
      <c r="J550" s="57" t="s">
        <v>282</v>
      </c>
      <c r="K550" s="57" t="s">
        <v>617</v>
      </c>
      <c r="L550" s="57" t="str">
        <f t="shared" si="333"/>
        <v>2003_福祉</v>
      </c>
      <c r="M550" s="57" t="str">
        <f t="shared" si="334"/>
        <v>2003_福祉_基礎介護</v>
      </c>
      <c r="N550" s="57">
        <f t="shared" si="326"/>
        <v>2245</v>
      </c>
      <c r="P550" s="57">
        <f t="shared" si="335"/>
        <v>549</v>
      </c>
      <c r="X550" s="59">
        <v>47</v>
      </c>
      <c r="Y550" s="56" t="str">
        <f t="shared" si="320"/>
        <v/>
      </c>
      <c r="Z550" s="57" t="str">
        <f t="shared" si="321"/>
        <v/>
      </c>
      <c r="AA550" s="57" t="str">
        <f t="shared" si="339"/>
        <v/>
      </c>
      <c r="AB550" s="57" t="str">
        <f t="shared" si="339"/>
        <v/>
      </c>
      <c r="AC550" s="57" t="str">
        <f t="shared" si="339"/>
        <v/>
      </c>
      <c r="AD550" s="57" t="str">
        <f t="shared" si="339"/>
        <v/>
      </c>
      <c r="AE550" s="57" t="str">
        <f t="shared" si="339"/>
        <v/>
      </c>
      <c r="AF550" s="57" t="str">
        <f t="shared" si="339"/>
        <v/>
      </c>
      <c r="AG550" s="57" t="str">
        <f t="shared" si="339"/>
        <v/>
      </c>
      <c r="AH550" s="57" t="str">
        <f t="shared" si="339"/>
        <v/>
      </c>
      <c r="AI550" s="57" t="str">
        <f t="shared" si="339"/>
        <v/>
      </c>
      <c r="AJ550" s="57" t="str">
        <f t="shared" si="339"/>
        <v/>
      </c>
      <c r="AK550" s="57" t="str">
        <f t="shared" si="339"/>
        <v/>
      </c>
      <c r="AL550" s="57" t="str">
        <f t="shared" si="339"/>
        <v/>
      </c>
      <c r="AM550" s="57" t="str">
        <f t="shared" si="339"/>
        <v/>
      </c>
      <c r="AN550" s="57" t="str">
        <f t="shared" si="339"/>
        <v/>
      </c>
      <c r="AO550" s="57" t="str">
        <f t="shared" si="339"/>
        <v/>
      </c>
      <c r="AP550" s="57" t="str">
        <f t="shared" si="339"/>
        <v/>
      </c>
      <c r="AQ550" s="57" t="str">
        <f t="shared" si="338"/>
        <v/>
      </c>
      <c r="AR550" s="57" t="str">
        <f t="shared" si="338"/>
        <v/>
      </c>
      <c r="AS550" s="57" t="str">
        <f t="shared" si="338"/>
        <v/>
      </c>
      <c r="AT550" s="57" t="str">
        <f t="shared" si="338"/>
        <v/>
      </c>
      <c r="AU550" s="57" t="str">
        <f t="shared" si="338"/>
        <v/>
      </c>
      <c r="AV550" s="57" t="str">
        <f t="shared" si="338"/>
        <v/>
      </c>
      <c r="AW550" s="57" t="str">
        <f t="shared" si="338"/>
        <v/>
      </c>
      <c r="AX550" s="57" t="str">
        <f t="shared" si="338"/>
        <v/>
      </c>
      <c r="AY550" s="57" t="str">
        <f t="shared" si="338"/>
        <v/>
      </c>
      <c r="AZ550" s="57" t="str">
        <f t="shared" si="338"/>
        <v/>
      </c>
    </row>
    <row r="551" spans="2:52" x14ac:dyDescent="0.15">
      <c r="B551" s="50">
        <f t="shared" si="323"/>
        <v>20</v>
      </c>
      <c r="C551" s="50">
        <f t="shared" si="324"/>
        <v>5</v>
      </c>
      <c r="D551" s="50" t="str">
        <f t="shared" si="325"/>
        <v>2003_20_5</v>
      </c>
      <c r="E551" s="50" t="str">
        <f t="shared" si="329"/>
        <v>2_5_20</v>
      </c>
      <c r="F551" s="50">
        <f t="shared" si="330"/>
        <v>2</v>
      </c>
      <c r="G551" s="50">
        <f t="shared" si="331"/>
        <v>246</v>
      </c>
      <c r="H551" s="50">
        <f t="shared" si="332"/>
        <v>2246</v>
      </c>
      <c r="I551" s="57">
        <v>2003</v>
      </c>
      <c r="J551" s="57" t="s">
        <v>282</v>
      </c>
      <c r="K551" s="57" t="s">
        <v>618</v>
      </c>
      <c r="L551" s="57" t="str">
        <f t="shared" si="333"/>
        <v>2003_福祉</v>
      </c>
      <c r="M551" s="57" t="str">
        <f t="shared" si="334"/>
        <v>2003_福祉_社会福祉実習</v>
      </c>
      <c r="N551" s="57">
        <f t="shared" si="326"/>
        <v>2246</v>
      </c>
      <c r="P551" s="57">
        <f t="shared" si="335"/>
        <v>550</v>
      </c>
      <c r="X551" s="59">
        <v>48</v>
      </c>
      <c r="Y551" s="56" t="str">
        <f t="shared" si="320"/>
        <v/>
      </c>
      <c r="Z551" s="57" t="str">
        <f t="shared" si="321"/>
        <v/>
      </c>
      <c r="AA551" s="57" t="str">
        <f t="shared" si="339"/>
        <v/>
      </c>
      <c r="AB551" s="57" t="str">
        <f t="shared" si="339"/>
        <v/>
      </c>
      <c r="AC551" s="57" t="str">
        <f t="shared" si="339"/>
        <v/>
      </c>
      <c r="AD551" s="57" t="str">
        <f t="shared" si="339"/>
        <v/>
      </c>
      <c r="AE551" s="57" t="str">
        <f t="shared" si="339"/>
        <v/>
      </c>
      <c r="AF551" s="57" t="str">
        <f t="shared" si="339"/>
        <v/>
      </c>
      <c r="AG551" s="57" t="str">
        <f t="shared" si="339"/>
        <v/>
      </c>
      <c r="AH551" s="57" t="str">
        <f t="shared" si="339"/>
        <v/>
      </c>
      <c r="AI551" s="57" t="str">
        <f t="shared" si="339"/>
        <v/>
      </c>
      <c r="AJ551" s="57" t="str">
        <f t="shared" si="339"/>
        <v/>
      </c>
      <c r="AK551" s="57" t="str">
        <f t="shared" si="339"/>
        <v/>
      </c>
      <c r="AL551" s="57" t="str">
        <f t="shared" si="339"/>
        <v/>
      </c>
      <c r="AM551" s="57" t="str">
        <f t="shared" si="339"/>
        <v/>
      </c>
      <c r="AN551" s="57" t="str">
        <f t="shared" si="339"/>
        <v/>
      </c>
      <c r="AO551" s="57" t="str">
        <f t="shared" si="339"/>
        <v/>
      </c>
      <c r="AP551" s="57" t="str">
        <f t="shared" si="339"/>
        <v/>
      </c>
      <c r="AQ551" s="57" t="str">
        <f t="shared" si="338"/>
        <v/>
      </c>
      <c r="AR551" s="57" t="str">
        <f t="shared" si="338"/>
        <v/>
      </c>
      <c r="AS551" s="57" t="str">
        <f t="shared" si="338"/>
        <v/>
      </c>
      <c r="AT551" s="57" t="str">
        <f t="shared" si="338"/>
        <v/>
      </c>
      <c r="AU551" s="57" t="str">
        <f t="shared" si="338"/>
        <v/>
      </c>
      <c r="AV551" s="57" t="str">
        <f t="shared" si="338"/>
        <v/>
      </c>
      <c r="AW551" s="57" t="str">
        <f t="shared" si="338"/>
        <v/>
      </c>
      <c r="AX551" s="57" t="str">
        <f t="shared" si="338"/>
        <v/>
      </c>
      <c r="AY551" s="57" t="str">
        <f t="shared" si="338"/>
        <v/>
      </c>
      <c r="AZ551" s="57" t="str">
        <f t="shared" si="338"/>
        <v/>
      </c>
    </row>
    <row r="552" spans="2:52" x14ac:dyDescent="0.15">
      <c r="B552" s="50">
        <f t="shared" si="323"/>
        <v>20</v>
      </c>
      <c r="C552" s="50">
        <f t="shared" si="324"/>
        <v>6</v>
      </c>
      <c r="D552" s="50" t="str">
        <f t="shared" si="325"/>
        <v>2003_20_6</v>
      </c>
      <c r="E552" s="50" t="str">
        <f t="shared" si="329"/>
        <v>2_6_20</v>
      </c>
      <c r="F552" s="50">
        <f t="shared" si="330"/>
        <v>2</v>
      </c>
      <c r="G552" s="50">
        <f t="shared" si="331"/>
        <v>247</v>
      </c>
      <c r="H552" s="50">
        <f t="shared" si="332"/>
        <v>2247</v>
      </c>
      <c r="I552" s="57">
        <v>2003</v>
      </c>
      <c r="J552" s="57" t="s">
        <v>282</v>
      </c>
      <c r="K552" s="57" t="s">
        <v>619</v>
      </c>
      <c r="L552" s="57" t="str">
        <f t="shared" si="333"/>
        <v>2003_福祉</v>
      </c>
      <c r="M552" s="57" t="str">
        <f t="shared" si="334"/>
        <v>2003_福祉_社会福祉演習</v>
      </c>
      <c r="N552" s="57">
        <f t="shared" si="326"/>
        <v>2247</v>
      </c>
      <c r="P552" s="57">
        <f t="shared" si="335"/>
        <v>551</v>
      </c>
      <c r="X552" s="59">
        <v>49</v>
      </c>
      <c r="Y552" s="56" t="str">
        <f t="shared" si="320"/>
        <v/>
      </c>
      <c r="Z552" s="57" t="str">
        <f t="shared" si="321"/>
        <v/>
      </c>
      <c r="AA552" s="57" t="str">
        <f t="shared" si="339"/>
        <v/>
      </c>
      <c r="AB552" s="57" t="str">
        <f t="shared" si="339"/>
        <v/>
      </c>
      <c r="AC552" s="57" t="str">
        <f t="shared" si="339"/>
        <v/>
      </c>
      <c r="AD552" s="57" t="str">
        <f t="shared" si="339"/>
        <v/>
      </c>
      <c r="AE552" s="57" t="str">
        <f t="shared" si="339"/>
        <v/>
      </c>
      <c r="AF552" s="57" t="str">
        <f t="shared" si="339"/>
        <v/>
      </c>
      <c r="AG552" s="57" t="str">
        <f t="shared" si="339"/>
        <v/>
      </c>
      <c r="AH552" s="57" t="str">
        <f t="shared" si="339"/>
        <v/>
      </c>
      <c r="AI552" s="57" t="str">
        <f t="shared" si="339"/>
        <v/>
      </c>
      <c r="AJ552" s="57" t="str">
        <f t="shared" si="339"/>
        <v/>
      </c>
      <c r="AK552" s="57" t="str">
        <f t="shared" si="339"/>
        <v/>
      </c>
      <c r="AL552" s="57" t="str">
        <f t="shared" si="339"/>
        <v/>
      </c>
      <c r="AM552" s="57" t="str">
        <f t="shared" si="339"/>
        <v/>
      </c>
      <c r="AN552" s="57" t="str">
        <f t="shared" si="339"/>
        <v/>
      </c>
      <c r="AO552" s="57" t="str">
        <f t="shared" si="339"/>
        <v/>
      </c>
      <c r="AP552" s="57" t="str">
        <f t="shared" si="339"/>
        <v/>
      </c>
      <c r="AQ552" s="57" t="str">
        <f t="shared" si="338"/>
        <v/>
      </c>
      <c r="AR552" s="57" t="str">
        <f t="shared" si="338"/>
        <v/>
      </c>
      <c r="AS552" s="57" t="str">
        <f t="shared" si="338"/>
        <v/>
      </c>
      <c r="AT552" s="57" t="str">
        <f t="shared" si="338"/>
        <v/>
      </c>
      <c r="AU552" s="57" t="str">
        <f t="shared" si="338"/>
        <v/>
      </c>
      <c r="AV552" s="57" t="str">
        <f t="shared" si="338"/>
        <v/>
      </c>
      <c r="AW552" s="57" t="str">
        <f t="shared" si="338"/>
        <v/>
      </c>
      <c r="AX552" s="57" t="str">
        <f t="shared" si="338"/>
        <v/>
      </c>
      <c r="AY552" s="57" t="str">
        <f t="shared" si="338"/>
        <v/>
      </c>
      <c r="AZ552" s="57" t="str">
        <f t="shared" si="338"/>
        <v/>
      </c>
    </row>
    <row r="553" spans="2:52" x14ac:dyDescent="0.15">
      <c r="B553" s="50">
        <f t="shared" si="323"/>
        <v>20</v>
      </c>
      <c r="C553" s="50">
        <f t="shared" si="324"/>
        <v>7</v>
      </c>
      <c r="D553" s="50" t="str">
        <f t="shared" si="325"/>
        <v>2003_20_7</v>
      </c>
      <c r="E553" s="50" t="str">
        <f t="shared" si="329"/>
        <v>2_7_20</v>
      </c>
      <c r="F553" s="50">
        <f t="shared" si="330"/>
        <v>2</v>
      </c>
      <c r="G553" s="50">
        <f t="shared" si="331"/>
        <v>248</v>
      </c>
      <c r="H553" s="50">
        <f t="shared" si="332"/>
        <v>2248</v>
      </c>
      <c r="I553" s="57">
        <v>2003</v>
      </c>
      <c r="J553" s="57" t="s">
        <v>282</v>
      </c>
      <c r="K553" s="57" t="s">
        <v>620</v>
      </c>
      <c r="L553" s="57" t="str">
        <f t="shared" si="333"/>
        <v>2003_福祉</v>
      </c>
      <c r="M553" s="57" t="str">
        <f t="shared" si="334"/>
        <v>2003_福祉_福祉情報処理</v>
      </c>
      <c r="N553" s="57">
        <f t="shared" si="326"/>
        <v>2248</v>
      </c>
      <c r="P553" s="57">
        <f t="shared" si="335"/>
        <v>552</v>
      </c>
      <c r="X553" s="59">
        <v>50</v>
      </c>
      <c r="Y553" s="56" t="str">
        <f t="shared" si="320"/>
        <v/>
      </c>
      <c r="Z553" s="57" t="str">
        <f t="shared" si="321"/>
        <v/>
      </c>
      <c r="AA553" s="57" t="str">
        <f t="shared" si="339"/>
        <v/>
      </c>
      <c r="AB553" s="57" t="str">
        <f t="shared" si="339"/>
        <v/>
      </c>
      <c r="AC553" s="57" t="str">
        <f t="shared" si="339"/>
        <v/>
      </c>
      <c r="AD553" s="57" t="str">
        <f t="shared" si="339"/>
        <v/>
      </c>
      <c r="AE553" s="57" t="str">
        <f t="shared" si="339"/>
        <v/>
      </c>
      <c r="AF553" s="57" t="str">
        <f t="shared" si="339"/>
        <v/>
      </c>
      <c r="AG553" s="57" t="str">
        <f t="shared" si="339"/>
        <v/>
      </c>
      <c r="AH553" s="57" t="str">
        <f t="shared" si="339"/>
        <v/>
      </c>
      <c r="AI553" s="57" t="str">
        <f t="shared" si="339"/>
        <v/>
      </c>
      <c r="AJ553" s="57" t="str">
        <f t="shared" si="339"/>
        <v/>
      </c>
      <c r="AK553" s="57" t="str">
        <f t="shared" si="339"/>
        <v/>
      </c>
      <c r="AL553" s="57" t="str">
        <f t="shared" si="339"/>
        <v/>
      </c>
      <c r="AM553" s="57" t="str">
        <f t="shared" si="339"/>
        <v/>
      </c>
      <c r="AN553" s="57" t="str">
        <f t="shared" si="339"/>
        <v/>
      </c>
      <c r="AO553" s="57" t="str">
        <f t="shared" si="339"/>
        <v/>
      </c>
      <c r="AP553" s="57" t="str">
        <f t="shared" si="339"/>
        <v/>
      </c>
      <c r="AQ553" s="57" t="str">
        <f t="shared" si="338"/>
        <v/>
      </c>
      <c r="AR553" s="57" t="str">
        <f t="shared" si="338"/>
        <v/>
      </c>
      <c r="AS553" s="57" t="str">
        <f t="shared" si="338"/>
        <v/>
      </c>
      <c r="AT553" s="57" t="str">
        <f t="shared" si="338"/>
        <v/>
      </c>
      <c r="AU553" s="57" t="str">
        <f t="shared" si="338"/>
        <v/>
      </c>
      <c r="AV553" s="57" t="str">
        <f t="shared" si="338"/>
        <v/>
      </c>
      <c r="AW553" s="57" t="str">
        <f t="shared" si="338"/>
        <v/>
      </c>
      <c r="AX553" s="57" t="str">
        <f t="shared" si="338"/>
        <v/>
      </c>
      <c r="AY553" s="57" t="str">
        <f t="shared" si="338"/>
        <v/>
      </c>
      <c r="AZ553" s="57" t="str">
        <f t="shared" si="338"/>
        <v/>
      </c>
    </row>
    <row r="554" spans="2:52" x14ac:dyDescent="0.15">
      <c r="B554" s="50">
        <f t="shared" si="323"/>
        <v>20</v>
      </c>
      <c r="C554" s="50">
        <f t="shared" si="324"/>
        <v>8</v>
      </c>
      <c r="D554" s="50" t="str">
        <f t="shared" si="325"/>
        <v>2003_20_8</v>
      </c>
      <c r="E554" s="50" t="str">
        <f t="shared" si="329"/>
        <v>2_8_20</v>
      </c>
      <c r="F554" s="50">
        <f t="shared" si="330"/>
        <v>2</v>
      </c>
      <c r="G554" s="50">
        <f t="shared" si="331"/>
        <v>249</v>
      </c>
      <c r="H554" s="50">
        <f t="shared" si="332"/>
        <v>2249</v>
      </c>
      <c r="I554" s="57">
        <v>2003</v>
      </c>
      <c r="J554" s="57" t="s">
        <v>282</v>
      </c>
      <c r="K554" s="57" t="s">
        <v>573</v>
      </c>
      <c r="L554" s="57" t="str">
        <f t="shared" si="333"/>
        <v>2003_福祉</v>
      </c>
      <c r="M554" s="57" t="str">
        <f t="shared" si="334"/>
        <v>2003_福祉_学校設定科目</v>
      </c>
      <c r="N554" s="57">
        <f t="shared" si="326"/>
        <v>2249</v>
      </c>
      <c r="P554" s="57">
        <f t="shared" si="335"/>
        <v>553</v>
      </c>
      <c r="X554" s="59">
        <v>51</v>
      </c>
      <c r="Y554" s="56" t="str">
        <f t="shared" si="320"/>
        <v/>
      </c>
      <c r="Z554" s="57" t="str">
        <f t="shared" si="321"/>
        <v/>
      </c>
      <c r="AA554" s="57" t="str">
        <f t="shared" si="339"/>
        <v/>
      </c>
      <c r="AB554" s="57" t="str">
        <f t="shared" si="339"/>
        <v/>
      </c>
      <c r="AC554" s="57" t="str">
        <f t="shared" si="339"/>
        <v/>
      </c>
      <c r="AD554" s="57" t="str">
        <f t="shared" si="339"/>
        <v/>
      </c>
      <c r="AE554" s="57" t="str">
        <f t="shared" si="339"/>
        <v/>
      </c>
      <c r="AF554" s="57" t="str">
        <f t="shared" si="339"/>
        <v/>
      </c>
      <c r="AG554" s="57" t="str">
        <f t="shared" si="339"/>
        <v/>
      </c>
      <c r="AH554" s="57" t="str">
        <f t="shared" si="339"/>
        <v/>
      </c>
      <c r="AI554" s="57" t="str">
        <f t="shared" si="339"/>
        <v/>
      </c>
      <c r="AJ554" s="57" t="str">
        <f t="shared" si="339"/>
        <v/>
      </c>
      <c r="AK554" s="57" t="str">
        <f t="shared" si="339"/>
        <v/>
      </c>
      <c r="AL554" s="57" t="str">
        <f t="shared" si="339"/>
        <v/>
      </c>
      <c r="AM554" s="57" t="str">
        <f t="shared" si="339"/>
        <v/>
      </c>
      <c r="AN554" s="57" t="str">
        <f t="shared" si="339"/>
        <v/>
      </c>
      <c r="AO554" s="57" t="str">
        <f t="shared" si="339"/>
        <v/>
      </c>
      <c r="AP554" s="57" t="str">
        <f t="shared" si="339"/>
        <v/>
      </c>
      <c r="AQ554" s="57" t="str">
        <f t="shared" si="338"/>
        <v/>
      </c>
      <c r="AR554" s="57" t="str">
        <f t="shared" si="338"/>
        <v/>
      </c>
      <c r="AS554" s="57" t="str">
        <f t="shared" si="338"/>
        <v/>
      </c>
      <c r="AT554" s="57" t="str">
        <f t="shared" si="338"/>
        <v/>
      </c>
      <c r="AU554" s="57" t="str">
        <f t="shared" si="338"/>
        <v/>
      </c>
      <c r="AV554" s="57" t="str">
        <f t="shared" si="338"/>
        <v/>
      </c>
      <c r="AW554" s="57" t="str">
        <f t="shared" si="338"/>
        <v/>
      </c>
      <c r="AX554" s="57" t="str">
        <f t="shared" si="338"/>
        <v/>
      </c>
      <c r="AY554" s="57" t="str">
        <f t="shared" si="338"/>
        <v/>
      </c>
      <c r="AZ554" s="57" t="str">
        <f t="shared" si="338"/>
        <v/>
      </c>
    </row>
    <row r="555" spans="2:52" x14ac:dyDescent="0.15">
      <c r="B555" s="50">
        <f t="shared" si="323"/>
        <v>21</v>
      </c>
      <c r="C555" s="50">
        <f t="shared" si="324"/>
        <v>1</v>
      </c>
      <c r="D555" s="50" t="str">
        <f t="shared" si="325"/>
        <v>2003_21_1</v>
      </c>
      <c r="E555" s="50" t="str">
        <f t="shared" si="329"/>
        <v>2_1_21</v>
      </c>
      <c r="F555" s="50">
        <f t="shared" si="330"/>
        <v>2</v>
      </c>
      <c r="G555" s="50">
        <f t="shared" si="331"/>
        <v>250</v>
      </c>
      <c r="H555" s="50">
        <f t="shared" si="332"/>
        <v>2250</v>
      </c>
      <c r="I555" s="57">
        <v>2003</v>
      </c>
      <c r="J555" s="57" t="s">
        <v>109</v>
      </c>
      <c r="K555" s="57" t="s">
        <v>292</v>
      </c>
      <c r="L555" s="57" t="str">
        <f t="shared" si="333"/>
        <v>2003_理数</v>
      </c>
      <c r="M555" s="57" t="str">
        <f t="shared" si="334"/>
        <v>2003_理数_理数数学Ⅰ</v>
      </c>
      <c r="N555" s="57">
        <f t="shared" si="326"/>
        <v>2250</v>
      </c>
      <c r="P555" s="57">
        <f t="shared" si="335"/>
        <v>554</v>
      </c>
      <c r="X555" s="59">
        <v>52</v>
      </c>
      <c r="Y555" s="56" t="str">
        <f t="shared" si="320"/>
        <v/>
      </c>
      <c r="Z555" s="57" t="str">
        <f t="shared" si="321"/>
        <v/>
      </c>
      <c r="AA555" s="57" t="str">
        <f t="shared" si="339"/>
        <v/>
      </c>
      <c r="AB555" s="57" t="str">
        <f t="shared" si="339"/>
        <v/>
      </c>
      <c r="AC555" s="57" t="str">
        <f t="shared" si="339"/>
        <v/>
      </c>
      <c r="AD555" s="57" t="str">
        <f t="shared" si="339"/>
        <v/>
      </c>
      <c r="AE555" s="57" t="str">
        <f t="shared" si="339"/>
        <v/>
      </c>
      <c r="AF555" s="57" t="str">
        <f t="shared" si="339"/>
        <v/>
      </c>
      <c r="AG555" s="57" t="str">
        <f t="shared" si="339"/>
        <v/>
      </c>
      <c r="AH555" s="57" t="str">
        <f t="shared" si="339"/>
        <v/>
      </c>
      <c r="AI555" s="57" t="str">
        <f t="shared" si="339"/>
        <v/>
      </c>
      <c r="AJ555" s="57" t="str">
        <f t="shared" si="339"/>
        <v/>
      </c>
      <c r="AK555" s="57" t="str">
        <f t="shared" si="339"/>
        <v/>
      </c>
      <c r="AL555" s="57" t="str">
        <f t="shared" si="339"/>
        <v/>
      </c>
      <c r="AM555" s="57" t="str">
        <f t="shared" si="339"/>
        <v/>
      </c>
      <c r="AN555" s="57" t="str">
        <f t="shared" si="339"/>
        <v/>
      </c>
      <c r="AO555" s="57" t="str">
        <f t="shared" si="339"/>
        <v/>
      </c>
      <c r="AP555" s="57" t="str">
        <f t="shared" si="339"/>
        <v/>
      </c>
      <c r="AQ555" s="57" t="str">
        <f t="shared" si="338"/>
        <v/>
      </c>
      <c r="AR555" s="57" t="str">
        <f t="shared" si="338"/>
        <v/>
      </c>
      <c r="AS555" s="57" t="str">
        <f t="shared" si="338"/>
        <v/>
      </c>
      <c r="AT555" s="57" t="str">
        <f t="shared" si="338"/>
        <v/>
      </c>
      <c r="AU555" s="57" t="str">
        <f t="shared" si="338"/>
        <v/>
      </c>
      <c r="AV555" s="57" t="str">
        <f t="shared" si="338"/>
        <v/>
      </c>
      <c r="AW555" s="57" t="str">
        <f t="shared" si="338"/>
        <v/>
      </c>
      <c r="AX555" s="57" t="str">
        <f t="shared" si="338"/>
        <v/>
      </c>
      <c r="AY555" s="57" t="str">
        <f t="shared" si="338"/>
        <v/>
      </c>
      <c r="AZ555" s="57" t="str">
        <f t="shared" si="338"/>
        <v/>
      </c>
    </row>
    <row r="556" spans="2:52" x14ac:dyDescent="0.15">
      <c r="B556" s="50">
        <f t="shared" si="323"/>
        <v>21</v>
      </c>
      <c r="C556" s="50">
        <f t="shared" si="324"/>
        <v>2</v>
      </c>
      <c r="D556" s="50" t="str">
        <f t="shared" si="325"/>
        <v>2003_21_2</v>
      </c>
      <c r="E556" s="50" t="str">
        <f t="shared" si="329"/>
        <v>2_2_21</v>
      </c>
      <c r="F556" s="50">
        <f t="shared" si="330"/>
        <v>2</v>
      </c>
      <c r="G556" s="50">
        <f t="shared" si="331"/>
        <v>251</v>
      </c>
      <c r="H556" s="50">
        <f t="shared" si="332"/>
        <v>2251</v>
      </c>
      <c r="I556" s="57">
        <v>2003</v>
      </c>
      <c r="J556" s="57" t="s">
        <v>109</v>
      </c>
      <c r="K556" s="57" t="s">
        <v>293</v>
      </c>
      <c r="L556" s="57" t="str">
        <f t="shared" si="333"/>
        <v>2003_理数</v>
      </c>
      <c r="M556" s="57" t="str">
        <f t="shared" si="334"/>
        <v>2003_理数_理数数学Ⅱ</v>
      </c>
      <c r="N556" s="57">
        <f t="shared" si="326"/>
        <v>2251</v>
      </c>
      <c r="P556" s="57">
        <f t="shared" si="335"/>
        <v>555</v>
      </c>
      <c r="X556" s="59">
        <v>53</v>
      </c>
      <c r="Y556" s="56" t="str">
        <f t="shared" si="320"/>
        <v/>
      </c>
      <c r="Z556" s="57" t="str">
        <f t="shared" si="321"/>
        <v/>
      </c>
      <c r="AA556" s="57" t="str">
        <f t="shared" si="339"/>
        <v/>
      </c>
      <c r="AB556" s="57" t="str">
        <f t="shared" si="339"/>
        <v/>
      </c>
      <c r="AC556" s="57" t="str">
        <f t="shared" si="339"/>
        <v/>
      </c>
      <c r="AD556" s="57" t="str">
        <f t="shared" si="339"/>
        <v/>
      </c>
      <c r="AE556" s="57" t="str">
        <f t="shared" si="339"/>
        <v/>
      </c>
      <c r="AF556" s="57" t="str">
        <f t="shared" si="339"/>
        <v/>
      </c>
      <c r="AG556" s="57" t="str">
        <f t="shared" si="339"/>
        <v/>
      </c>
      <c r="AH556" s="57" t="str">
        <f t="shared" si="339"/>
        <v/>
      </c>
      <c r="AI556" s="57" t="str">
        <f t="shared" si="339"/>
        <v/>
      </c>
      <c r="AJ556" s="57" t="str">
        <f t="shared" si="339"/>
        <v/>
      </c>
      <c r="AK556" s="57" t="str">
        <f t="shared" si="339"/>
        <v/>
      </c>
      <c r="AL556" s="57" t="str">
        <f t="shared" si="339"/>
        <v/>
      </c>
      <c r="AM556" s="57" t="str">
        <f t="shared" si="339"/>
        <v/>
      </c>
      <c r="AN556" s="57" t="str">
        <f t="shared" si="339"/>
        <v/>
      </c>
      <c r="AO556" s="57" t="str">
        <f t="shared" si="339"/>
        <v/>
      </c>
      <c r="AP556" s="57" t="str">
        <f t="shared" si="339"/>
        <v/>
      </c>
      <c r="AQ556" s="57" t="str">
        <f t="shared" si="338"/>
        <v/>
      </c>
      <c r="AR556" s="57" t="str">
        <f t="shared" si="338"/>
        <v/>
      </c>
      <c r="AS556" s="57" t="str">
        <f t="shared" si="338"/>
        <v/>
      </c>
      <c r="AT556" s="57" t="str">
        <f t="shared" si="338"/>
        <v/>
      </c>
      <c r="AU556" s="57" t="str">
        <f t="shared" si="338"/>
        <v/>
      </c>
      <c r="AV556" s="57" t="str">
        <f t="shared" si="338"/>
        <v/>
      </c>
      <c r="AW556" s="57" t="str">
        <f t="shared" si="338"/>
        <v/>
      </c>
      <c r="AX556" s="57" t="str">
        <f t="shared" si="338"/>
        <v/>
      </c>
      <c r="AY556" s="57" t="str">
        <f t="shared" si="338"/>
        <v/>
      </c>
      <c r="AZ556" s="57" t="str">
        <f t="shared" si="338"/>
        <v/>
      </c>
    </row>
    <row r="557" spans="2:52" x14ac:dyDescent="0.15">
      <c r="B557" s="50">
        <f t="shared" si="323"/>
        <v>21</v>
      </c>
      <c r="C557" s="50">
        <f t="shared" si="324"/>
        <v>3</v>
      </c>
      <c r="D557" s="50" t="str">
        <f t="shared" si="325"/>
        <v>2003_21_3</v>
      </c>
      <c r="E557" s="50" t="str">
        <f t="shared" si="329"/>
        <v>2_3_21</v>
      </c>
      <c r="F557" s="50">
        <f t="shared" si="330"/>
        <v>2</v>
      </c>
      <c r="G557" s="50">
        <f t="shared" si="331"/>
        <v>252</v>
      </c>
      <c r="H557" s="50">
        <f t="shared" si="332"/>
        <v>2252</v>
      </c>
      <c r="I557" s="57">
        <v>2003</v>
      </c>
      <c r="J557" s="57" t="s">
        <v>109</v>
      </c>
      <c r="K557" s="57" t="s">
        <v>621</v>
      </c>
      <c r="L557" s="57" t="str">
        <f t="shared" si="333"/>
        <v>2003_理数</v>
      </c>
      <c r="M557" s="57" t="str">
        <f t="shared" si="334"/>
        <v>2003_理数_理数数学探究</v>
      </c>
      <c r="N557" s="57">
        <f t="shared" si="326"/>
        <v>2252</v>
      </c>
      <c r="P557" s="57">
        <f t="shared" si="335"/>
        <v>556</v>
      </c>
      <c r="X557" s="59">
        <v>54</v>
      </c>
      <c r="Y557" s="56" t="str">
        <f t="shared" si="320"/>
        <v/>
      </c>
      <c r="Z557" s="57" t="str">
        <f t="shared" si="321"/>
        <v/>
      </c>
      <c r="AA557" s="57" t="str">
        <f t="shared" si="339"/>
        <v/>
      </c>
      <c r="AB557" s="57" t="str">
        <f t="shared" si="339"/>
        <v/>
      </c>
      <c r="AC557" s="57" t="str">
        <f t="shared" si="339"/>
        <v/>
      </c>
      <c r="AD557" s="57" t="str">
        <f t="shared" si="339"/>
        <v/>
      </c>
      <c r="AE557" s="57" t="str">
        <f t="shared" si="339"/>
        <v/>
      </c>
      <c r="AF557" s="57" t="str">
        <f t="shared" si="339"/>
        <v/>
      </c>
      <c r="AG557" s="57" t="str">
        <f t="shared" si="339"/>
        <v/>
      </c>
      <c r="AH557" s="57" t="str">
        <f t="shared" si="339"/>
        <v/>
      </c>
      <c r="AI557" s="57" t="str">
        <f t="shared" si="339"/>
        <v/>
      </c>
      <c r="AJ557" s="57" t="str">
        <f t="shared" si="339"/>
        <v/>
      </c>
      <c r="AK557" s="57" t="str">
        <f t="shared" si="339"/>
        <v/>
      </c>
      <c r="AL557" s="57" t="str">
        <f t="shared" si="339"/>
        <v/>
      </c>
      <c r="AM557" s="57" t="str">
        <f t="shared" si="339"/>
        <v/>
      </c>
      <c r="AN557" s="57" t="str">
        <f t="shared" si="339"/>
        <v/>
      </c>
      <c r="AO557" s="57" t="str">
        <f t="shared" si="339"/>
        <v/>
      </c>
      <c r="AP557" s="57" t="str">
        <f t="shared" si="339"/>
        <v/>
      </c>
      <c r="AQ557" s="57" t="str">
        <f t="shared" si="338"/>
        <v/>
      </c>
      <c r="AR557" s="57" t="str">
        <f t="shared" si="338"/>
        <v/>
      </c>
      <c r="AS557" s="57" t="str">
        <f t="shared" si="338"/>
        <v/>
      </c>
      <c r="AT557" s="57" t="str">
        <f t="shared" si="338"/>
        <v/>
      </c>
      <c r="AU557" s="57" t="str">
        <f t="shared" si="338"/>
        <v/>
      </c>
      <c r="AV557" s="57" t="str">
        <f t="shared" si="338"/>
        <v/>
      </c>
      <c r="AW557" s="57" t="str">
        <f t="shared" si="338"/>
        <v/>
      </c>
      <c r="AX557" s="57" t="str">
        <f t="shared" si="338"/>
        <v/>
      </c>
      <c r="AY557" s="57" t="str">
        <f t="shared" si="338"/>
        <v/>
      </c>
      <c r="AZ557" s="57" t="str">
        <f t="shared" si="338"/>
        <v/>
      </c>
    </row>
    <row r="558" spans="2:52" x14ac:dyDescent="0.15">
      <c r="B558" s="50">
        <f t="shared" si="323"/>
        <v>21</v>
      </c>
      <c r="C558" s="50">
        <f t="shared" si="324"/>
        <v>4</v>
      </c>
      <c r="D558" s="50" t="str">
        <f t="shared" si="325"/>
        <v>2003_21_4</v>
      </c>
      <c r="E558" s="50" t="str">
        <f t="shared" si="329"/>
        <v>2_4_21</v>
      </c>
      <c r="F558" s="50">
        <f t="shared" si="330"/>
        <v>2</v>
      </c>
      <c r="G558" s="50">
        <f t="shared" si="331"/>
        <v>253</v>
      </c>
      <c r="H558" s="50">
        <f t="shared" si="332"/>
        <v>2253</v>
      </c>
      <c r="I558" s="57">
        <v>2003</v>
      </c>
      <c r="J558" s="57" t="s">
        <v>109</v>
      </c>
      <c r="K558" s="57" t="s">
        <v>295</v>
      </c>
      <c r="L558" s="57" t="str">
        <f t="shared" si="333"/>
        <v>2003_理数</v>
      </c>
      <c r="M558" s="57" t="str">
        <f t="shared" si="334"/>
        <v>2003_理数_理数物理</v>
      </c>
      <c r="N558" s="57">
        <f t="shared" si="326"/>
        <v>2253</v>
      </c>
      <c r="P558" s="57">
        <f t="shared" si="335"/>
        <v>557</v>
      </c>
      <c r="X558" s="59">
        <v>55</v>
      </c>
      <c r="Y558" s="56" t="str">
        <f t="shared" si="320"/>
        <v/>
      </c>
      <c r="Z558" s="57" t="str">
        <f t="shared" si="321"/>
        <v/>
      </c>
      <c r="AA558" s="57" t="str">
        <f t="shared" si="339"/>
        <v/>
      </c>
      <c r="AB558" s="57" t="str">
        <f t="shared" si="339"/>
        <v/>
      </c>
      <c r="AC558" s="57" t="str">
        <f t="shared" si="339"/>
        <v/>
      </c>
      <c r="AD558" s="57" t="str">
        <f t="shared" si="339"/>
        <v/>
      </c>
      <c r="AE558" s="57" t="str">
        <f t="shared" si="339"/>
        <v/>
      </c>
      <c r="AF558" s="57" t="str">
        <f t="shared" si="339"/>
        <v/>
      </c>
      <c r="AG558" s="57" t="str">
        <f t="shared" si="339"/>
        <v/>
      </c>
      <c r="AH558" s="57" t="str">
        <f t="shared" si="339"/>
        <v/>
      </c>
      <c r="AI558" s="57" t="str">
        <f t="shared" si="339"/>
        <v/>
      </c>
      <c r="AJ558" s="57" t="str">
        <f t="shared" si="339"/>
        <v/>
      </c>
      <c r="AK558" s="57" t="str">
        <f t="shared" si="339"/>
        <v/>
      </c>
      <c r="AL558" s="57" t="str">
        <f t="shared" si="339"/>
        <v/>
      </c>
      <c r="AM558" s="57" t="str">
        <f t="shared" si="339"/>
        <v/>
      </c>
      <c r="AN558" s="57" t="str">
        <f t="shared" si="339"/>
        <v/>
      </c>
      <c r="AO558" s="57" t="str">
        <f t="shared" si="339"/>
        <v/>
      </c>
      <c r="AP558" s="57" t="str">
        <f t="shared" si="339"/>
        <v/>
      </c>
      <c r="AQ558" s="57" t="str">
        <f t="shared" si="338"/>
        <v/>
      </c>
      <c r="AR558" s="57" t="str">
        <f t="shared" si="338"/>
        <v/>
      </c>
      <c r="AS558" s="57" t="str">
        <f t="shared" si="338"/>
        <v/>
      </c>
      <c r="AT558" s="57" t="str">
        <f t="shared" si="338"/>
        <v/>
      </c>
      <c r="AU558" s="57" t="str">
        <f t="shared" si="338"/>
        <v/>
      </c>
      <c r="AV558" s="57" t="str">
        <f t="shared" si="338"/>
        <v/>
      </c>
      <c r="AW558" s="57" t="str">
        <f t="shared" si="338"/>
        <v/>
      </c>
      <c r="AX558" s="57" t="str">
        <f t="shared" si="338"/>
        <v/>
      </c>
      <c r="AY558" s="57" t="str">
        <f t="shared" si="338"/>
        <v/>
      </c>
      <c r="AZ558" s="57" t="str">
        <f t="shared" si="338"/>
        <v/>
      </c>
    </row>
    <row r="559" spans="2:52" x14ac:dyDescent="0.15">
      <c r="B559" s="50">
        <f t="shared" si="323"/>
        <v>21</v>
      </c>
      <c r="C559" s="50">
        <f t="shared" si="324"/>
        <v>5</v>
      </c>
      <c r="D559" s="50" t="str">
        <f t="shared" si="325"/>
        <v>2003_21_5</v>
      </c>
      <c r="E559" s="50" t="str">
        <f t="shared" si="329"/>
        <v>2_5_21</v>
      </c>
      <c r="F559" s="50">
        <f t="shared" si="330"/>
        <v>2</v>
      </c>
      <c r="G559" s="50">
        <f t="shared" si="331"/>
        <v>254</v>
      </c>
      <c r="H559" s="50">
        <f t="shared" si="332"/>
        <v>2254</v>
      </c>
      <c r="I559" s="57">
        <v>2003</v>
      </c>
      <c r="J559" s="57" t="s">
        <v>109</v>
      </c>
      <c r="K559" s="57" t="s">
        <v>296</v>
      </c>
      <c r="L559" s="57" t="str">
        <f t="shared" si="333"/>
        <v>2003_理数</v>
      </c>
      <c r="M559" s="57" t="str">
        <f t="shared" si="334"/>
        <v>2003_理数_理数化学</v>
      </c>
      <c r="N559" s="57">
        <f t="shared" si="326"/>
        <v>2254</v>
      </c>
      <c r="P559" s="57">
        <f t="shared" si="335"/>
        <v>558</v>
      </c>
      <c r="X559" s="59">
        <v>56</v>
      </c>
      <c r="Y559" s="56" t="str">
        <f t="shared" si="320"/>
        <v/>
      </c>
      <c r="Z559" s="57" t="str">
        <f t="shared" si="321"/>
        <v/>
      </c>
      <c r="AA559" s="57" t="str">
        <f t="shared" si="339"/>
        <v/>
      </c>
      <c r="AB559" s="57" t="str">
        <f t="shared" si="339"/>
        <v/>
      </c>
      <c r="AC559" s="57" t="str">
        <f t="shared" si="339"/>
        <v/>
      </c>
      <c r="AD559" s="57" t="str">
        <f t="shared" si="339"/>
        <v/>
      </c>
      <c r="AE559" s="57" t="str">
        <f t="shared" si="339"/>
        <v/>
      </c>
      <c r="AF559" s="57" t="str">
        <f t="shared" si="339"/>
        <v/>
      </c>
      <c r="AG559" s="57" t="str">
        <f t="shared" si="339"/>
        <v/>
      </c>
      <c r="AH559" s="57" t="str">
        <f t="shared" si="339"/>
        <v/>
      </c>
      <c r="AI559" s="57" t="str">
        <f t="shared" si="339"/>
        <v/>
      </c>
      <c r="AJ559" s="57" t="str">
        <f t="shared" si="339"/>
        <v/>
      </c>
      <c r="AK559" s="57" t="str">
        <f t="shared" si="339"/>
        <v/>
      </c>
      <c r="AL559" s="57" t="str">
        <f t="shared" si="339"/>
        <v/>
      </c>
      <c r="AM559" s="57" t="str">
        <f t="shared" si="339"/>
        <v/>
      </c>
      <c r="AN559" s="57" t="str">
        <f t="shared" si="339"/>
        <v/>
      </c>
      <c r="AO559" s="57" t="str">
        <f t="shared" si="339"/>
        <v/>
      </c>
      <c r="AP559" s="57" t="str">
        <f t="shared" si="339"/>
        <v/>
      </c>
      <c r="AQ559" s="57" t="str">
        <f t="shared" si="338"/>
        <v/>
      </c>
      <c r="AR559" s="57" t="str">
        <f t="shared" si="338"/>
        <v/>
      </c>
      <c r="AS559" s="57" t="str">
        <f t="shared" si="338"/>
        <v/>
      </c>
      <c r="AT559" s="57" t="str">
        <f t="shared" si="338"/>
        <v/>
      </c>
      <c r="AU559" s="57" t="str">
        <f t="shared" si="338"/>
        <v/>
      </c>
      <c r="AV559" s="57" t="str">
        <f t="shared" si="338"/>
        <v/>
      </c>
      <c r="AW559" s="57" t="str">
        <f t="shared" si="338"/>
        <v/>
      </c>
      <c r="AX559" s="57" t="str">
        <f t="shared" si="338"/>
        <v/>
      </c>
      <c r="AY559" s="57" t="str">
        <f t="shared" si="338"/>
        <v/>
      </c>
      <c r="AZ559" s="57" t="str">
        <f t="shared" si="338"/>
        <v/>
      </c>
    </row>
    <row r="560" spans="2:52" x14ac:dyDescent="0.15">
      <c r="B560" s="50">
        <f t="shared" si="323"/>
        <v>21</v>
      </c>
      <c r="C560" s="50">
        <f t="shared" si="324"/>
        <v>6</v>
      </c>
      <c r="D560" s="50" t="str">
        <f t="shared" si="325"/>
        <v>2003_21_6</v>
      </c>
      <c r="E560" s="50" t="str">
        <f t="shared" si="329"/>
        <v>2_6_21</v>
      </c>
      <c r="F560" s="50">
        <f t="shared" si="330"/>
        <v>2</v>
      </c>
      <c r="G560" s="50">
        <f t="shared" si="331"/>
        <v>255</v>
      </c>
      <c r="H560" s="50">
        <f t="shared" si="332"/>
        <v>2255</v>
      </c>
      <c r="I560" s="57">
        <v>2003</v>
      </c>
      <c r="J560" s="57" t="s">
        <v>109</v>
      </c>
      <c r="K560" s="57" t="s">
        <v>297</v>
      </c>
      <c r="L560" s="57" t="str">
        <f t="shared" si="333"/>
        <v>2003_理数</v>
      </c>
      <c r="M560" s="57" t="str">
        <f t="shared" si="334"/>
        <v>2003_理数_理数生物</v>
      </c>
      <c r="N560" s="57">
        <f t="shared" si="326"/>
        <v>2255</v>
      </c>
      <c r="P560" s="57">
        <f t="shared" si="335"/>
        <v>559</v>
      </c>
      <c r="X560" s="59">
        <v>57</v>
      </c>
      <c r="Y560" s="56" t="str">
        <f t="shared" si="320"/>
        <v/>
      </c>
      <c r="Z560" s="57" t="str">
        <f t="shared" si="321"/>
        <v/>
      </c>
      <c r="AA560" s="57" t="str">
        <f t="shared" si="339"/>
        <v/>
      </c>
      <c r="AB560" s="57" t="str">
        <f t="shared" si="339"/>
        <v/>
      </c>
      <c r="AC560" s="57" t="str">
        <f t="shared" si="339"/>
        <v/>
      </c>
      <c r="AD560" s="57" t="str">
        <f t="shared" si="339"/>
        <v/>
      </c>
      <c r="AE560" s="57" t="str">
        <f t="shared" si="339"/>
        <v/>
      </c>
      <c r="AF560" s="57" t="str">
        <f t="shared" si="339"/>
        <v/>
      </c>
      <c r="AG560" s="57" t="str">
        <f t="shared" si="339"/>
        <v/>
      </c>
      <c r="AH560" s="57" t="str">
        <f t="shared" si="339"/>
        <v/>
      </c>
      <c r="AI560" s="57" t="str">
        <f t="shared" si="339"/>
        <v/>
      </c>
      <c r="AJ560" s="57" t="str">
        <f t="shared" si="339"/>
        <v/>
      </c>
      <c r="AK560" s="57" t="str">
        <f t="shared" si="339"/>
        <v/>
      </c>
      <c r="AL560" s="57" t="str">
        <f t="shared" si="339"/>
        <v/>
      </c>
      <c r="AM560" s="57" t="str">
        <f t="shared" si="339"/>
        <v/>
      </c>
      <c r="AN560" s="57" t="str">
        <f t="shared" si="339"/>
        <v/>
      </c>
      <c r="AO560" s="57" t="str">
        <f t="shared" si="339"/>
        <v/>
      </c>
      <c r="AP560" s="57" t="str">
        <f t="shared" si="339"/>
        <v/>
      </c>
      <c r="AQ560" s="57" t="str">
        <f t="shared" si="338"/>
        <v/>
      </c>
      <c r="AR560" s="57" t="str">
        <f t="shared" si="338"/>
        <v/>
      </c>
      <c r="AS560" s="57" t="str">
        <f t="shared" si="338"/>
        <v/>
      </c>
      <c r="AT560" s="57" t="str">
        <f t="shared" si="338"/>
        <v/>
      </c>
      <c r="AU560" s="57" t="str">
        <f t="shared" si="338"/>
        <v/>
      </c>
      <c r="AV560" s="57" t="str">
        <f t="shared" si="338"/>
        <v/>
      </c>
      <c r="AW560" s="57" t="str">
        <f t="shared" si="338"/>
        <v/>
      </c>
      <c r="AX560" s="57" t="str">
        <f t="shared" si="338"/>
        <v/>
      </c>
      <c r="AY560" s="57" t="str">
        <f t="shared" si="338"/>
        <v/>
      </c>
      <c r="AZ560" s="57" t="str">
        <f t="shared" si="338"/>
        <v/>
      </c>
    </row>
    <row r="561" spans="2:52" x14ac:dyDescent="0.15">
      <c r="B561" s="50">
        <f t="shared" si="323"/>
        <v>21</v>
      </c>
      <c r="C561" s="50">
        <f t="shared" si="324"/>
        <v>7</v>
      </c>
      <c r="D561" s="50" t="str">
        <f t="shared" si="325"/>
        <v>2003_21_7</v>
      </c>
      <c r="E561" s="50" t="str">
        <f t="shared" si="329"/>
        <v>2_7_21</v>
      </c>
      <c r="F561" s="50">
        <f t="shared" si="330"/>
        <v>2</v>
      </c>
      <c r="G561" s="50">
        <f t="shared" si="331"/>
        <v>256</v>
      </c>
      <c r="H561" s="50">
        <f t="shared" si="332"/>
        <v>2256</v>
      </c>
      <c r="I561" s="57">
        <v>2003</v>
      </c>
      <c r="J561" s="57" t="s">
        <v>109</v>
      </c>
      <c r="K561" s="57" t="s">
        <v>298</v>
      </c>
      <c r="L561" s="57" t="str">
        <f t="shared" si="333"/>
        <v>2003_理数</v>
      </c>
      <c r="M561" s="57" t="str">
        <f t="shared" si="334"/>
        <v>2003_理数_理数地学</v>
      </c>
      <c r="N561" s="57">
        <f t="shared" si="326"/>
        <v>2256</v>
      </c>
      <c r="P561" s="57">
        <f t="shared" si="335"/>
        <v>560</v>
      </c>
      <c r="X561" s="59">
        <v>58</v>
      </c>
      <c r="Y561" s="56" t="str">
        <f t="shared" si="320"/>
        <v/>
      </c>
      <c r="Z561" s="57" t="str">
        <f t="shared" si="321"/>
        <v/>
      </c>
      <c r="AA561" s="57" t="str">
        <f t="shared" si="339"/>
        <v/>
      </c>
      <c r="AB561" s="57" t="str">
        <f t="shared" si="339"/>
        <v/>
      </c>
      <c r="AC561" s="57" t="str">
        <f t="shared" si="339"/>
        <v/>
      </c>
      <c r="AD561" s="57" t="str">
        <f t="shared" si="339"/>
        <v/>
      </c>
      <c r="AE561" s="57" t="str">
        <f t="shared" si="339"/>
        <v/>
      </c>
      <c r="AF561" s="57" t="str">
        <f t="shared" si="339"/>
        <v/>
      </c>
      <c r="AG561" s="57" t="str">
        <f t="shared" si="339"/>
        <v/>
      </c>
      <c r="AH561" s="57" t="str">
        <f t="shared" si="339"/>
        <v/>
      </c>
      <c r="AI561" s="57" t="str">
        <f t="shared" si="339"/>
        <v/>
      </c>
      <c r="AJ561" s="57" t="str">
        <f t="shared" si="339"/>
        <v/>
      </c>
      <c r="AK561" s="57" t="str">
        <f t="shared" si="339"/>
        <v/>
      </c>
      <c r="AL561" s="57" t="str">
        <f t="shared" si="339"/>
        <v/>
      </c>
      <c r="AM561" s="57" t="str">
        <f t="shared" si="339"/>
        <v/>
      </c>
      <c r="AN561" s="57" t="str">
        <f t="shared" si="339"/>
        <v/>
      </c>
      <c r="AO561" s="57" t="str">
        <f t="shared" si="339"/>
        <v/>
      </c>
      <c r="AP561" s="57" t="str">
        <f t="shared" si="339"/>
        <v/>
      </c>
      <c r="AQ561" s="57" t="str">
        <f t="shared" si="338"/>
        <v/>
      </c>
      <c r="AR561" s="57" t="str">
        <f t="shared" si="338"/>
        <v/>
      </c>
      <c r="AS561" s="57" t="str">
        <f t="shared" si="338"/>
        <v/>
      </c>
      <c r="AT561" s="57" t="str">
        <f t="shared" si="338"/>
        <v/>
      </c>
      <c r="AU561" s="57" t="str">
        <f t="shared" si="338"/>
        <v/>
      </c>
      <c r="AV561" s="57" t="str">
        <f t="shared" si="338"/>
        <v/>
      </c>
      <c r="AW561" s="57" t="str">
        <f t="shared" si="338"/>
        <v/>
      </c>
      <c r="AX561" s="57" t="str">
        <f t="shared" si="338"/>
        <v/>
      </c>
      <c r="AY561" s="57" t="str">
        <f t="shared" si="338"/>
        <v/>
      </c>
      <c r="AZ561" s="57" t="str">
        <f t="shared" si="338"/>
        <v/>
      </c>
    </row>
    <row r="562" spans="2:52" x14ac:dyDescent="0.15">
      <c r="B562" s="50">
        <f t="shared" si="323"/>
        <v>21</v>
      </c>
      <c r="C562" s="50">
        <f t="shared" si="324"/>
        <v>8</v>
      </c>
      <c r="D562" s="50" t="str">
        <f t="shared" si="325"/>
        <v>2003_21_8</v>
      </c>
      <c r="E562" s="50" t="str">
        <f t="shared" si="329"/>
        <v>2_8_21</v>
      </c>
      <c r="F562" s="50">
        <f t="shared" si="330"/>
        <v>2</v>
      </c>
      <c r="G562" s="50">
        <f t="shared" si="331"/>
        <v>257</v>
      </c>
      <c r="H562" s="50">
        <f t="shared" si="332"/>
        <v>2257</v>
      </c>
      <c r="I562" s="57">
        <v>2003</v>
      </c>
      <c r="J562" s="57" t="s">
        <v>109</v>
      </c>
      <c r="K562" s="57" t="s">
        <v>573</v>
      </c>
      <c r="L562" s="57" t="str">
        <f t="shared" si="333"/>
        <v>2003_理数</v>
      </c>
      <c r="M562" s="57" t="str">
        <f t="shared" si="334"/>
        <v>2003_理数_学校設定科目</v>
      </c>
      <c r="N562" s="57">
        <f t="shared" si="326"/>
        <v>2257</v>
      </c>
      <c r="P562" s="57">
        <f t="shared" si="335"/>
        <v>561</v>
      </c>
      <c r="X562" s="59">
        <v>59</v>
      </c>
      <c r="Y562" s="56" t="str">
        <f t="shared" si="320"/>
        <v/>
      </c>
      <c r="Z562" s="57" t="str">
        <f t="shared" si="321"/>
        <v/>
      </c>
      <c r="AA562" s="57" t="str">
        <f t="shared" si="339"/>
        <v/>
      </c>
      <c r="AB562" s="57" t="str">
        <f t="shared" si="339"/>
        <v/>
      </c>
      <c r="AC562" s="57" t="str">
        <f t="shared" si="339"/>
        <v/>
      </c>
      <c r="AD562" s="57" t="str">
        <f t="shared" si="339"/>
        <v/>
      </c>
      <c r="AE562" s="57" t="str">
        <f t="shared" si="339"/>
        <v/>
      </c>
      <c r="AF562" s="57" t="str">
        <f t="shared" si="339"/>
        <v/>
      </c>
      <c r="AG562" s="57" t="str">
        <f t="shared" si="339"/>
        <v/>
      </c>
      <c r="AH562" s="57" t="str">
        <f t="shared" si="339"/>
        <v/>
      </c>
      <c r="AI562" s="57" t="str">
        <f t="shared" si="339"/>
        <v/>
      </c>
      <c r="AJ562" s="57" t="str">
        <f t="shared" si="339"/>
        <v/>
      </c>
      <c r="AK562" s="57" t="str">
        <f t="shared" si="339"/>
        <v/>
      </c>
      <c r="AL562" s="57" t="str">
        <f t="shared" si="339"/>
        <v/>
      </c>
      <c r="AM562" s="57" t="str">
        <f t="shared" si="339"/>
        <v/>
      </c>
      <c r="AN562" s="57" t="str">
        <f t="shared" si="339"/>
        <v/>
      </c>
      <c r="AO562" s="57" t="str">
        <f t="shared" si="339"/>
        <v/>
      </c>
      <c r="AP562" s="57" t="str">
        <f t="shared" ref="AP562:AZ577" si="340">IFERROR(VLOOKUP($W$501&amp;"_"&amp;AP$501&amp;"_"&amp;$X562,$D:$K,8,0),"")</f>
        <v/>
      </c>
      <c r="AQ562" s="57" t="str">
        <f t="shared" si="340"/>
        <v/>
      </c>
      <c r="AR562" s="57" t="str">
        <f t="shared" si="340"/>
        <v/>
      </c>
      <c r="AS562" s="57" t="str">
        <f t="shared" si="340"/>
        <v/>
      </c>
      <c r="AT562" s="57" t="str">
        <f t="shared" si="340"/>
        <v/>
      </c>
      <c r="AU562" s="57" t="str">
        <f t="shared" si="340"/>
        <v/>
      </c>
      <c r="AV562" s="57" t="str">
        <f t="shared" si="340"/>
        <v/>
      </c>
      <c r="AW562" s="57" t="str">
        <f t="shared" si="340"/>
        <v/>
      </c>
      <c r="AX562" s="57" t="str">
        <f t="shared" si="340"/>
        <v/>
      </c>
      <c r="AY562" s="57" t="str">
        <f t="shared" si="340"/>
        <v/>
      </c>
      <c r="AZ562" s="57" t="str">
        <f t="shared" si="340"/>
        <v/>
      </c>
    </row>
    <row r="563" spans="2:52" x14ac:dyDescent="0.15">
      <c r="B563" s="50">
        <f t="shared" si="323"/>
        <v>22</v>
      </c>
      <c r="C563" s="50">
        <f t="shared" si="324"/>
        <v>1</v>
      </c>
      <c r="D563" s="50" t="str">
        <f t="shared" si="325"/>
        <v>2003_22_1</v>
      </c>
      <c r="E563" s="50" t="str">
        <f t="shared" si="329"/>
        <v>2_1_22</v>
      </c>
      <c r="F563" s="50">
        <f t="shared" si="330"/>
        <v>2</v>
      </c>
      <c r="G563" s="50">
        <f t="shared" si="331"/>
        <v>258</v>
      </c>
      <c r="H563" s="50">
        <f t="shared" si="332"/>
        <v>2258</v>
      </c>
      <c r="I563" s="57">
        <v>2003</v>
      </c>
      <c r="J563" s="57" t="s">
        <v>88</v>
      </c>
      <c r="K563" s="57" t="s">
        <v>557</v>
      </c>
      <c r="L563" s="57" t="str">
        <f t="shared" si="333"/>
        <v>2003_体育</v>
      </c>
      <c r="M563" s="57" t="str">
        <f t="shared" si="334"/>
        <v>2003_体育_体育理論</v>
      </c>
      <c r="N563" s="57">
        <f t="shared" si="326"/>
        <v>2258</v>
      </c>
      <c r="P563" s="57">
        <f t="shared" si="335"/>
        <v>562</v>
      </c>
      <c r="X563" s="59">
        <v>60</v>
      </c>
      <c r="Y563" s="56" t="str">
        <f t="shared" si="320"/>
        <v/>
      </c>
      <c r="Z563" s="57" t="str">
        <f t="shared" si="321"/>
        <v/>
      </c>
      <c r="AA563" s="57" t="str">
        <f t="shared" ref="AA563:AP578" si="341">IFERROR(VLOOKUP($W$501&amp;"_"&amp;AA$501&amp;"_"&amp;$X563,$D:$K,8,0),"")</f>
        <v/>
      </c>
      <c r="AB563" s="57" t="str">
        <f t="shared" si="341"/>
        <v/>
      </c>
      <c r="AC563" s="57" t="str">
        <f t="shared" si="341"/>
        <v/>
      </c>
      <c r="AD563" s="57" t="str">
        <f t="shared" si="341"/>
        <v/>
      </c>
      <c r="AE563" s="57" t="str">
        <f t="shared" si="341"/>
        <v/>
      </c>
      <c r="AF563" s="57" t="str">
        <f t="shared" si="341"/>
        <v/>
      </c>
      <c r="AG563" s="57" t="str">
        <f t="shared" si="341"/>
        <v/>
      </c>
      <c r="AH563" s="57" t="str">
        <f t="shared" si="341"/>
        <v/>
      </c>
      <c r="AI563" s="57" t="str">
        <f t="shared" si="341"/>
        <v/>
      </c>
      <c r="AJ563" s="57" t="str">
        <f t="shared" si="341"/>
        <v/>
      </c>
      <c r="AK563" s="57" t="str">
        <f t="shared" si="341"/>
        <v/>
      </c>
      <c r="AL563" s="57" t="str">
        <f t="shared" si="341"/>
        <v/>
      </c>
      <c r="AM563" s="57" t="str">
        <f t="shared" si="341"/>
        <v/>
      </c>
      <c r="AN563" s="57" t="str">
        <f t="shared" si="341"/>
        <v/>
      </c>
      <c r="AO563" s="57" t="str">
        <f t="shared" si="341"/>
        <v/>
      </c>
      <c r="AP563" s="57" t="str">
        <f t="shared" si="341"/>
        <v/>
      </c>
      <c r="AQ563" s="57" t="str">
        <f t="shared" si="340"/>
        <v/>
      </c>
      <c r="AR563" s="57" t="str">
        <f t="shared" si="340"/>
        <v/>
      </c>
      <c r="AS563" s="57" t="str">
        <f t="shared" si="340"/>
        <v/>
      </c>
      <c r="AT563" s="57" t="str">
        <f t="shared" si="340"/>
        <v/>
      </c>
      <c r="AU563" s="57" t="str">
        <f t="shared" si="340"/>
        <v/>
      </c>
      <c r="AV563" s="57" t="str">
        <f t="shared" si="340"/>
        <v/>
      </c>
      <c r="AW563" s="57" t="str">
        <f t="shared" si="340"/>
        <v/>
      </c>
      <c r="AX563" s="57" t="str">
        <f t="shared" si="340"/>
        <v/>
      </c>
      <c r="AY563" s="57" t="str">
        <f t="shared" si="340"/>
        <v/>
      </c>
      <c r="AZ563" s="57" t="str">
        <f t="shared" si="340"/>
        <v/>
      </c>
    </row>
    <row r="564" spans="2:52" x14ac:dyDescent="0.15">
      <c r="B564" s="50">
        <f t="shared" si="323"/>
        <v>22</v>
      </c>
      <c r="C564" s="50">
        <f t="shared" si="324"/>
        <v>2</v>
      </c>
      <c r="D564" s="50" t="str">
        <f t="shared" si="325"/>
        <v>2003_22_2</v>
      </c>
      <c r="E564" s="50" t="str">
        <f t="shared" si="329"/>
        <v>2_2_22</v>
      </c>
      <c r="F564" s="50">
        <f t="shared" si="330"/>
        <v>2</v>
      </c>
      <c r="G564" s="50">
        <f t="shared" si="331"/>
        <v>259</v>
      </c>
      <c r="H564" s="50">
        <f t="shared" si="332"/>
        <v>2259</v>
      </c>
      <c r="I564" s="57">
        <v>2003</v>
      </c>
      <c r="J564" s="57" t="s">
        <v>88</v>
      </c>
      <c r="K564" s="57" t="s">
        <v>622</v>
      </c>
      <c r="L564" s="57" t="str">
        <f t="shared" si="333"/>
        <v>2003_体育</v>
      </c>
      <c r="M564" s="57" t="str">
        <f t="shared" si="334"/>
        <v>2003_体育_体つくり運動</v>
      </c>
      <c r="N564" s="57">
        <f t="shared" si="326"/>
        <v>2259</v>
      </c>
      <c r="P564" s="57">
        <f t="shared" si="335"/>
        <v>563</v>
      </c>
      <c r="X564" s="59">
        <v>61</v>
      </c>
      <c r="Y564" s="56" t="str">
        <f t="shared" si="320"/>
        <v/>
      </c>
      <c r="Z564" s="57" t="str">
        <f t="shared" si="321"/>
        <v/>
      </c>
      <c r="AA564" s="57" t="str">
        <f t="shared" si="341"/>
        <v/>
      </c>
      <c r="AB564" s="57" t="str">
        <f t="shared" si="341"/>
        <v/>
      </c>
      <c r="AC564" s="57" t="str">
        <f t="shared" si="341"/>
        <v/>
      </c>
      <c r="AD564" s="57" t="str">
        <f t="shared" si="341"/>
        <v/>
      </c>
      <c r="AE564" s="57" t="str">
        <f t="shared" si="341"/>
        <v/>
      </c>
      <c r="AF564" s="57" t="str">
        <f t="shared" si="341"/>
        <v/>
      </c>
      <c r="AG564" s="57" t="str">
        <f t="shared" si="341"/>
        <v/>
      </c>
      <c r="AH564" s="57" t="str">
        <f t="shared" si="341"/>
        <v/>
      </c>
      <c r="AI564" s="57" t="str">
        <f t="shared" si="341"/>
        <v/>
      </c>
      <c r="AJ564" s="57" t="str">
        <f t="shared" si="341"/>
        <v/>
      </c>
      <c r="AK564" s="57" t="str">
        <f t="shared" si="341"/>
        <v/>
      </c>
      <c r="AL564" s="57" t="str">
        <f t="shared" si="341"/>
        <v/>
      </c>
      <c r="AM564" s="57" t="str">
        <f t="shared" si="341"/>
        <v/>
      </c>
      <c r="AN564" s="57" t="str">
        <f t="shared" si="341"/>
        <v/>
      </c>
      <c r="AO564" s="57" t="str">
        <f t="shared" si="341"/>
        <v/>
      </c>
      <c r="AP564" s="57" t="str">
        <f t="shared" si="341"/>
        <v/>
      </c>
      <c r="AQ564" s="57" t="str">
        <f t="shared" si="340"/>
        <v/>
      </c>
      <c r="AR564" s="57" t="str">
        <f t="shared" si="340"/>
        <v/>
      </c>
      <c r="AS564" s="57" t="str">
        <f t="shared" si="340"/>
        <v/>
      </c>
      <c r="AT564" s="57" t="str">
        <f t="shared" si="340"/>
        <v/>
      </c>
      <c r="AU564" s="57" t="str">
        <f t="shared" si="340"/>
        <v/>
      </c>
      <c r="AV564" s="57" t="str">
        <f t="shared" si="340"/>
        <v/>
      </c>
      <c r="AW564" s="57" t="str">
        <f t="shared" si="340"/>
        <v/>
      </c>
      <c r="AX564" s="57" t="str">
        <f t="shared" si="340"/>
        <v/>
      </c>
      <c r="AY564" s="57" t="str">
        <f t="shared" si="340"/>
        <v/>
      </c>
      <c r="AZ564" s="57" t="str">
        <f t="shared" si="340"/>
        <v/>
      </c>
    </row>
    <row r="565" spans="2:52" x14ac:dyDescent="0.15">
      <c r="B565" s="50">
        <f t="shared" si="323"/>
        <v>22</v>
      </c>
      <c r="C565" s="50">
        <f t="shared" si="324"/>
        <v>3</v>
      </c>
      <c r="D565" s="50" t="str">
        <f t="shared" si="325"/>
        <v>2003_22_3</v>
      </c>
      <c r="E565" s="50" t="str">
        <f t="shared" si="329"/>
        <v>2_3_22</v>
      </c>
      <c r="F565" s="50">
        <f t="shared" si="330"/>
        <v>2</v>
      </c>
      <c r="G565" s="50">
        <f t="shared" si="331"/>
        <v>260</v>
      </c>
      <c r="H565" s="50">
        <f t="shared" si="332"/>
        <v>2260</v>
      </c>
      <c r="I565" s="57">
        <v>2003</v>
      </c>
      <c r="J565" s="57" t="s">
        <v>88</v>
      </c>
      <c r="K565" s="57" t="s">
        <v>300</v>
      </c>
      <c r="L565" s="57" t="str">
        <f t="shared" si="333"/>
        <v>2003_体育</v>
      </c>
      <c r="M565" s="57" t="str">
        <f t="shared" si="334"/>
        <v>2003_体育_スポーツⅠ</v>
      </c>
      <c r="N565" s="57">
        <f t="shared" si="326"/>
        <v>2260</v>
      </c>
      <c r="P565" s="57">
        <f t="shared" si="335"/>
        <v>564</v>
      </c>
      <c r="X565" s="59">
        <v>62</v>
      </c>
      <c r="Y565" s="56" t="str">
        <f t="shared" si="320"/>
        <v/>
      </c>
      <c r="Z565" s="57" t="str">
        <f t="shared" si="321"/>
        <v/>
      </c>
      <c r="AA565" s="57" t="str">
        <f t="shared" si="341"/>
        <v/>
      </c>
      <c r="AB565" s="57" t="str">
        <f t="shared" si="341"/>
        <v/>
      </c>
      <c r="AC565" s="57" t="str">
        <f t="shared" si="341"/>
        <v/>
      </c>
      <c r="AD565" s="57" t="str">
        <f t="shared" si="341"/>
        <v/>
      </c>
      <c r="AE565" s="57" t="str">
        <f t="shared" si="341"/>
        <v/>
      </c>
      <c r="AF565" s="57" t="str">
        <f t="shared" si="341"/>
        <v/>
      </c>
      <c r="AG565" s="57" t="str">
        <f t="shared" si="341"/>
        <v/>
      </c>
      <c r="AH565" s="57" t="str">
        <f t="shared" si="341"/>
        <v/>
      </c>
      <c r="AI565" s="57" t="str">
        <f t="shared" si="341"/>
        <v/>
      </c>
      <c r="AJ565" s="57" t="str">
        <f t="shared" si="341"/>
        <v/>
      </c>
      <c r="AK565" s="57" t="str">
        <f t="shared" si="341"/>
        <v/>
      </c>
      <c r="AL565" s="57" t="str">
        <f t="shared" si="341"/>
        <v/>
      </c>
      <c r="AM565" s="57" t="str">
        <f t="shared" si="341"/>
        <v/>
      </c>
      <c r="AN565" s="57" t="str">
        <f t="shared" si="341"/>
        <v/>
      </c>
      <c r="AO565" s="57" t="str">
        <f t="shared" si="341"/>
        <v/>
      </c>
      <c r="AP565" s="57" t="str">
        <f t="shared" si="341"/>
        <v/>
      </c>
      <c r="AQ565" s="57" t="str">
        <f t="shared" si="340"/>
        <v/>
      </c>
      <c r="AR565" s="57" t="str">
        <f t="shared" si="340"/>
        <v/>
      </c>
      <c r="AS565" s="57" t="str">
        <f t="shared" si="340"/>
        <v/>
      </c>
      <c r="AT565" s="57" t="str">
        <f t="shared" si="340"/>
        <v/>
      </c>
      <c r="AU565" s="57" t="str">
        <f t="shared" si="340"/>
        <v/>
      </c>
      <c r="AV565" s="57" t="str">
        <f t="shared" si="340"/>
        <v/>
      </c>
      <c r="AW565" s="57" t="str">
        <f t="shared" si="340"/>
        <v/>
      </c>
      <c r="AX565" s="57" t="str">
        <f t="shared" si="340"/>
        <v/>
      </c>
      <c r="AY565" s="57" t="str">
        <f t="shared" si="340"/>
        <v/>
      </c>
      <c r="AZ565" s="57" t="str">
        <f t="shared" si="340"/>
        <v/>
      </c>
    </row>
    <row r="566" spans="2:52" x14ac:dyDescent="0.15">
      <c r="B566" s="50">
        <f t="shared" si="323"/>
        <v>22</v>
      </c>
      <c r="C566" s="50">
        <f t="shared" si="324"/>
        <v>4</v>
      </c>
      <c r="D566" s="50" t="str">
        <f t="shared" si="325"/>
        <v>2003_22_4</v>
      </c>
      <c r="E566" s="50" t="str">
        <f t="shared" si="329"/>
        <v>2_4_22</v>
      </c>
      <c r="F566" s="50">
        <f t="shared" si="330"/>
        <v>2</v>
      </c>
      <c r="G566" s="50">
        <f t="shared" si="331"/>
        <v>261</v>
      </c>
      <c r="H566" s="50">
        <f t="shared" si="332"/>
        <v>2261</v>
      </c>
      <c r="I566" s="57">
        <v>2003</v>
      </c>
      <c r="J566" s="57" t="s">
        <v>88</v>
      </c>
      <c r="K566" s="57" t="s">
        <v>301</v>
      </c>
      <c r="L566" s="57" t="str">
        <f t="shared" si="333"/>
        <v>2003_体育</v>
      </c>
      <c r="M566" s="57" t="str">
        <f t="shared" si="334"/>
        <v>2003_体育_スポーツⅡ</v>
      </c>
      <c r="N566" s="57">
        <f t="shared" si="326"/>
        <v>2261</v>
      </c>
      <c r="P566" s="57">
        <f t="shared" si="335"/>
        <v>565</v>
      </c>
      <c r="X566" s="59">
        <v>63</v>
      </c>
      <c r="Y566" s="56" t="str">
        <f t="shared" si="320"/>
        <v/>
      </c>
      <c r="Z566" s="57" t="str">
        <f t="shared" si="321"/>
        <v/>
      </c>
      <c r="AA566" s="57" t="str">
        <f t="shared" si="341"/>
        <v/>
      </c>
      <c r="AB566" s="57" t="str">
        <f t="shared" si="341"/>
        <v/>
      </c>
      <c r="AC566" s="57" t="str">
        <f t="shared" si="341"/>
        <v/>
      </c>
      <c r="AD566" s="57" t="str">
        <f t="shared" si="341"/>
        <v/>
      </c>
      <c r="AE566" s="57" t="str">
        <f t="shared" si="341"/>
        <v/>
      </c>
      <c r="AF566" s="57" t="str">
        <f t="shared" si="341"/>
        <v/>
      </c>
      <c r="AG566" s="57" t="str">
        <f t="shared" si="341"/>
        <v/>
      </c>
      <c r="AH566" s="57" t="str">
        <f t="shared" si="341"/>
        <v/>
      </c>
      <c r="AI566" s="57" t="str">
        <f t="shared" si="341"/>
        <v/>
      </c>
      <c r="AJ566" s="57" t="str">
        <f t="shared" si="341"/>
        <v/>
      </c>
      <c r="AK566" s="57" t="str">
        <f t="shared" si="341"/>
        <v/>
      </c>
      <c r="AL566" s="57" t="str">
        <f t="shared" si="341"/>
        <v/>
      </c>
      <c r="AM566" s="57" t="str">
        <f t="shared" si="341"/>
        <v/>
      </c>
      <c r="AN566" s="57" t="str">
        <f t="shared" si="341"/>
        <v/>
      </c>
      <c r="AO566" s="57" t="str">
        <f t="shared" si="341"/>
        <v/>
      </c>
      <c r="AP566" s="57" t="str">
        <f t="shared" si="341"/>
        <v/>
      </c>
      <c r="AQ566" s="57" t="str">
        <f t="shared" si="340"/>
        <v/>
      </c>
      <c r="AR566" s="57" t="str">
        <f t="shared" si="340"/>
        <v/>
      </c>
      <c r="AS566" s="57" t="str">
        <f t="shared" si="340"/>
        <v/>
      </c>
      <c r="AT566" s="57" t="str">
        <f t="shared" si="340"/>
        <v/>
      </c>
      <c r="AU566" s="57" t="str">
        <f t="shared" si="340"/>
        <v/>
      </c>
      <c r="AV566" s="57" t="str">
        <f t="shared" si="340"/>
        <v/>
      </c>
      <c r="AW566" s="57" t="str">
        <f t="shared" si="340"/>
        <v/>
      </c>
      <c r="AX566" s="57" t="str">
        <f t="shared" si="340"/>
        <v/>
      </c>
      <c r="AY566" s="57" t="str">
        <f t="shared" si="340"/>
        <v/>
      </c>
      <c r="AZ566" s="57" t="str">
        <f t="shared" si="340"/>
        <v/>
      </c>
    </row>
    <row r="567" spans="2:52" x14ac:dyDescent="0.15">
      <c r="B567" s="50">
        <f t="shared" si="323"/>
        <v>22</v>
      </c>
      <c r="C567" s="50">
        <f t="shared" si="324"/>
        <v>5</v>
      </c>
      <c r="D567" s="50" t="str">
        <f t="shared" si="325"/>
        <v>2003_22_5</v>
      </c>
      <c r="E567" s="50" t="str">
        <f t="shared" si="329"/>
        <v>2_5_22</v>
      </c>
      <c r="F567" s="50">
        <f t="shared" si="330"/>
        <v>2</v>
      </c>
      <c r="G567" s="50">
        <f t="shared" si="331"/>
        <v>262</v>
      </c>
      <c r="H567" s="50">
        <f t="shared" si="332"/>
        <v>2262</v>
      </c>
      <c r="I567" s="57">
        <v>2003</v>
      </c>
      <c r="J567" s="57" t="s">
        <v>88</v>
      </c>
      <c r="K567" s="57" t="s">
        <v>302</v>
      </c>
      <c r="L567" s="57" t="str">
        <f t="shared" si="333"/>
        <v>2003_体育</v>
      </c>
      <c r="M567" s="57" t="str">
        <f t="shared" si="334"/>
        <v>2003_体育_スポーツⅢ</v>
      </c>
      <c r="N567" s="57">
        <f t="shared" si="326"/>
        <v>2262</v>
      </c>
      <c r="P567" s="57">
        <f t="shared" si="335"/>
        <v>566</v>
      </c>
      <c r="X567" s="59">
        <v>64</v>
      </c>
      <c r="Y567" s="56" t="str">
        <f t="shared" si="320"/>
        <v/>
      </c>
      <c r="Z567" s="57" t="str">
        <f t="shared" si="321"/>
        <v/>
      </c>
      <c r="AA567" s="57" t="str">
        <f t="shared" si="341"/>
        <v/>
      </c>
      <c r="AB567" s="57" t="str">
        <f t="shared" si="341"/>
        <v/>
      </c>
      <c r="AC567" s="57" t="str">
        <f t="shared" si="341"/>
        <v/>
      </c>
      <c r="AD567" s="57" t="str">
        <f t="shared" si="341"/>
        <v/>
      </c>
      <c r="AE567" s="57" t="str">
        <f t="shared" si="341"/>
        <v/>
      </c>
      <c r="AF567" s="57" t="str">
        <f t="shared" si="341"/>
        <v/>
      </c>
      <c r="AG567" s="57" t="str">
        <f t="shared" si="341"/>
        <v/>
      </c>
      <c r="AH567" s="57" t="str">
        <f t="shared" si="341"/>
        <v/>
      </c>
      <c r="AI567" s="57" t="str">
        <f t="shared" si="341"/>
        <v/>
      </c>
      <c r="AJ567" s="57" t="str">
        <f t="shared" si="341"/>
        <v/>
      </c>
      <c r="AK567" s="57" t="str">
        <f t="shared" si="341"/>
        <v/>
      </c>
      <c r="AL567" s="57" t="str">
        <f t="shared" si="341"/>
        <v/>
      </c>
      <c r="AM567" s="57" t="str">
        <f t="shared" si="341"/>
        <v/>
      </c>
      <c r="AN567" s="57" t="str">
        <f t="shared" si="341"/>
        <v/>
      </c>
      <c r="AO567" s="57" t="str">
        <f t="shared" si="341"/>
        <v/>
      </c>
      <c r="AP567" s="57" t="str">
        <f t="shared" si="341"/>
        <v/>
      </c>
      <c r="AQ567" s="57" t="str">
        <f t="shared" si="340"/>
        <v/>
      </c>
      <c r="AR567" s="57" t="str">
        <f t="shared" si="340"/>
        <v/>
      </c>
      <c r="AS567" s="57" t="str">
        <f t="shared" si="340"/>
        <v/>
      </c>
      <c r="AT567" s="57" t="str">
        <f t="shared" si="340"/>
        <v/>
      </c>
      <c r="AU567" s="57" t="str">
        <f t="shared" si="340"/>
        <v/>
      </c>
      <c r="AV567" s="57" t="str">
        <f t="shared" si="340"/>
        <v/>
      </c>
      <c r="AW567" s="57" t="str">
        <f t="shared" si="340"/>
        <v/>
      </c>
      <c r="AX567" s="57" t="str">
        <f t="shared" si="340"/>
        <v/>
      </c>
      <c r="AY567" s="57" t="str">
        <f t="shared" si="340"/>
        <v/>
      </c>
      <c r="AZ567" s="57" t="str">
        <f t="shared" si="340"/>
        <v/>
      </c>
    </row>
    <row r="568" spans="2:52" x14ac:dyDescent="0.15">
      <c r="B568" s="50">
        <f t="shared" si="323"/>
        <v>22</v>
      </c>
      <c r="C568" s="50">
        <f t="shared" si="324"/>
        <v>6</v>
      </c>
      <c r="D568" s="50" t="str">
        <f t="shared" si="325"/>
        <v>2003_22_6</v>
      </c>
      <c r="E568" s="50" t="str">
        <f t="shared" si="329"/>
        <v>2_6_22</v>
      </c>
      <c r="F568" s="50">
        <f t="shared" si="330"/>
        <v>2</v>
      </c>
      <c r="G568" s="50">
        <f t="shared" si="331"/>
        <v>263</v>
      </c>
      <c r="H568" s="50">
        <f t="shared" si="332"/>
        <v>2263</v>
      </c>
      <c r="I568" s="57">
        <v>2003</v>
      </c>
      <c r="J568" s="57" t="s">
        <v>88</v>
      </c>
      <c r="K568" s="57" t="s">
        <v>559</v>
      </c>
      <c r="L568" s="57" t="str">
        <f t="shared" si="333"/>
        <v>2003_体育</v>
      </c>
      <c r="M568" s="57" t="str">
        <f t="shared" si="334"/>
        <v>2003_体育_ダンス</v>
      </c>
      <c r="N568" s="57">
        <f t="shared" si="326"/>
        <v>2263</v>
      </c>
      <c r="P568" s="57">
        <f t="shared" si="335"/>
        <v>567</v>
      </c>
      <c r="X568" s="59">
        <v>65</v>
      </c>
      <c r="Y568" s="56" t="str">
        <f t="shared" si="320"/>
        <v/>
      </c>
      <c r="Z568" s="57" t="str">
        <f t="shared" si="321"/>
        <v/>
      </c>
      <c r="AA568" s="57" t="str">
        <f t="shared" si="341"/>
        <v/>
      </c>
      <c r="AB568" s="57" t="str">
        <f t="shared" si="341"/>
        <v/>
      </c>
      <c r="AC568" s="57" t="str">
        <f t="shared" si="341"/>
        <v/>
      </c>
      <c r="AD568" s="57" t="str">
        <f t="shared" si="341"/>
        <v/>
      </c>
      <c r="AE568" s="57" t="str">
        <f t="shared" si="341"/>
        <v/>
      </c>
      <c r="AF568" s="57" t="str">
        <f t="shared" si="341"/>
        <v/>
      </c>
      <c r="AG568" s="57" t="str">
        <f t="shared" si="341"/>
        <v/>
      </c>
      <c r="AH568" s="57" t="str">
        <f t="shared" si="341"/>
        <v/>
      </c>
      <c r="AI568" s="57" t="str">
        <f t="shared" si="341"/>
        <v/>
      </c>
      <c r="AJ568" s="57" t="str">
        <f t="shared" si="341"/>
        <v/>
      </c>
      <c r="AK568" s="57" t="str">
        <f t="shared" si="341"/>
        <v/>
      </c>
      <c r="AL568" s="57" t="str">
        <f t="shared" si="341"/>
        <v/>
      </c>
      <c r="AM568" s="57" t="str">
        <f t="shared" si="341"/>
        <v/>
      </c>
      <c r="AN568" s="57" t="str">
        <f t="shared" si="341"/>
        <v/>
      </c>
      <c r="AO568" s="57" t="str">
        <f t="shared" si="341"/>
        <v/>
      </c>
      <c r="AP568" s="57" t="str">
        <f t="shared" si="341"/>
        <v/>
      </c>
      <c r="AQ568" s="57" t="str">
        <f t="shared" si="340"/>
        <v/>
      </c>
      <c r="AR568" s="57" t="str">
        <f t="shared" si="340"/>
        <v/>
      </c>
      <c r="AS568" s="57" t="str">
        <f t="shared" si="340"/>
        <v/>
      </c>
      <c r="AT568" s="57" t="str">
        <f t="shared" si="340"/>
        <v/>
      </c>
      <c r="AU568" s="57" t="str">
        <f t="shared" si="340"/>
        <v/>
      </c>
      <c r="AV568" s="57" t="str">
        <f t="shared" si="340"/>
        <v/>
      </c>
      <c r="AW568" s="57" t="str">
        <f t="shared" si="340"/>
        <v/>
      </c>
      <c r="AX568" s="57" t="str">
        <f t="shared" si="340"/>
        <v/>
      </c>
      <c r="AY568" s="57" t="str">
        <f t="shared" si="340"/>
        <v/>
      </c>
      <c r="AZ568" s="57" t="str">
        <f t="shared" si="340"/>
        <v/>
      </c>
    </row>
    <row r="569" spans="2:52" x14ac:dyDescent="0.15">
      <c r="B569" s="50">
        <f t="shared" si="323"/>
        <v>22</v>
      </c>
      <c r="C569" s="50">
        <f t="shared" si="324"/>
        <v>7</v>
      </c>
      <c r="D569" s="50" t="str">
        <f t="shared" si="325"/>
        <v>2003_22_7</v>
      </c>
      <c r="E569" s="50" t="str">
        <f t="shared" si="329"/>
        <v>2_7_22</v>
      </c>
      <c r="F569" s="50">
        <f t="shared" si="330"/>
        <v>2</v>
      </c>
      <c r="G569" s="50">
        <f t="shared" si="331"/>
        <v>264</v>
      </c>
      <c r="H569" s="50">
        <f t="shared" si="332"/>
        <v>2264</v>
      </c>
      <c r="I569" s="57">
        <v>2003</v>
      </c>
      <c r="J569" s="57" t="s">
        <v>88</v>
      </c>
      <c r="K569" s="57" t="s">
        <v>560</v>
      </c>
      <c r="L569" s="57" t="str">
        <f t="shared" si="333"/>
        <v>2003_体育</v>
      </c>
      <c r="M569" s="57" t="str">
        <f t="shared" si="334"/>
        <v>2003_体育_野外活動</v>
      </c>
      <c r="N569" s="57">
        <f t="shared" si="326"/>
        <v>2264</v>
      </c>
      <c r="P569" s="57">
        <f t="shared" si="335"/>
        <v>568</v>
      </c>
      <c r="X569" s="59">
        <v>66</v>
      </c>
      <c r="Y569" s="56" t="str">
        <f t="shared" ref="Y569:Y593" si="342">IF($Z569="","",COUNTIF($L:$L,W$501&amp;"_"&amp;$Z569))</f>
        <v/>
      </c>
      <c r="Z569" s="57" t="str">
        <f t="shared" ref="Z569:Z593" si="343">IFERROR(VLOOKUP($W$501&amp;"_"&amp;$X569&amp;"_1",$D:$J,7,0),"")</f>
        <v/>
      </c>
      <c r="AA569" s="57" t="str">
        <f t="shared" si="341"/>
        <v/>
      </c>
      <c r="AB569" s="57" t="str">
        <f t="shared" si="341"/>
        <v/>
      </c>
      <c r="AC569" s="57" t="str">
        <f t="shared" si="341"/>
        <v/>
      </c>
      <c r="AD569" s="57" t="str">
        <f t="shared" si="341"/>
        <v/>
      </c>
      <c r="AE569" s="57" t="str">
        <f t="shared" si="341"/>
        <v/>
      </c>
      <c r="AF569" s="57" t="str">
        <f t="shared" si="341"/>
        <v/>
      </c>
      <c r="AG569" s="57" t="str">
        <f t="shared" si="341"/>
        <v/>
      </c>
      <c r="AH569" s="57" t="str">
        <f t="shared" si="341"/>
        <v/>
      </c>
      <c r="AI569" s="57" t="str">
        <f t="shared" si="341"/>
        <v/>
      </c>
      <c r="AJ569" s="57" t="str">
        <f t="shared" si="341"/>
        <v/>
      </c>
      <c r="AK569" s="57" t="str">
        <f t="shared" si="341"/>
        <v/>
      </c>
      <c r="AL569" s="57" t="str">
        <f t="shared" si="341"/>
        <v/>
      </c>
      <c r="AM569" s="57" t="str">
        <f t="shared" si="341"/>
        <v/>
      </c>
      <c r="AN569" s="57" t="str">
        <f t="shared" si="341"/>
        <v/>
      </c>
      <c r="AO569" s="57" t="str">
        <f t="shared" si="341"/>
        <v/>
      </c>
      <c r="AP569" s="57" t="str">
        <f t="shared" si="341"/>
        <v/>
      </c>
      <c r="AQ569" s="57" t="str">
        <f t="shared" si="340"/>
        <v/>
      </c>
      <c r="AR569" s="57" t="str">
        <f t="shared" si="340"/>
        <v/>
      </c>
      <c r="AS569" s="57" t="str">
        <f t="shared" si="340"/>
        <v/>
      </c>
      <c r="AT569" s="57" t="str">
        <f t="shared" si="340"/>
        <v/>
      </c>
      <c r="AU569" s="57" t="str">
        <f t="shared" si="340"/>
        <v/>
      </c>
      <c r="AV569" s="57" t="str">
        <f t="shared" si="340"/>
        <v/>
      </c>
      <c r="AW569" s="57" t="str">
        <f t="shared" si="340"/>
        <v/>
      </c>
      <c r="AX569" s="57" t="str">
        <f t="shared" si="340"/>
        <v/>
      </c>
      <c r="AY569" s="57" t="str">
        <f t="shared" si="340"/>
        <v/>
      </c>
      <c r="AZ569" s="57" t="str">
        <f t="shared" si="340"/>
        <v/>
      </c>
    </row>
    <row r="570" spans="2:52" x14ac:dyDescent="0.15">
      <c r="B570" s="50">
        <f t="shared" si="323"/>
        <v>22</v>
      </c>
      <c r="C570" s="50">
        <f t="shared" si="324"/>
        <v>8</v>
      </c>
      <c r="D570" s="50" t="str">
        <f t="shared" si="325"/>
        <v>2003_22_8</v>
      </c>
      <c r="E570" s="50" t="str">
        <f t="shared" si="329"/>
        <v>2_8_22</v>
      </c>
      <c r="F570" s="50">
        <f t="shared" si="330"/>
        <v>2</v>
      </c>
      <c r="G570" s="50">
        <f t="shared" si="331"/>
        <v>265</v>
      </c>
      <c r="H570" s="50">
        <f t="shared" si="332"/>
        <v>2265</v>
      </c>
      <c r="I570" s="57">
        <v>2003</v>
      </c>
      <c r="J570" s="57" t="s">
        <v>88</v>
      </c>
      <c r="K570" s="57" t="s">
        <v>573</v>
      </c>
      <c r="L570" s="57" t="str">
        <f t="shared" si="333"/>
        <v>2003_体育</v>
      </c>
      <c r="M570" s="57" t="str">
        <f t="shared" si="334"/>
        <v>2003_体育_学校設定科目</v>
      </c>
      <c r="N570" s="57">
        <f t="shared" si="326"/>
        <v>2265</v>
      </c>
      <c r="P570" s="57">
        <f t="shared" si="335"/>
        <v>569</v>
      </c>
      <c r="X570" s="59">
        <v>67</v>
      </c>
      <c r="Y570" s="56" t="str">
        <f t="shared" si="342"/>
        <v/>
      </c>
      <c r="Z570" s="57" t="str">
        <f t="shared" si="343"/>
        <v/>
      </c>
      <c r="AA570" s="57" t="str">
        <f t="shared" si="341"/>
        <v/>
      </c>
      <c r="AB570" s="57" t="str">
        <f t="shared" si="341"/>
        <v/>
      </c>
      <c r="AC570" s="57" t="str">
        <f t="shared" si="341"/>
        <v/>
      </c>
      <c r="AD570" s="57" t="str">
        <f t="shared" si="341"/>
        <v/>
      </c>
      <c r="AE570" s="57" t="str">
        <f t="shared" si="341"/>
        <v/>
      </c>
      <c r="AF570" s="57" t="str">
        <f t="shared" si="341"/>
        <v/>
      </c>
      <c r="AG570" s="57" t="str">
        <f t="shared" si="341"/>
        <v/>
      </c>
      <c r="AH570" s="57" t="str">
        <f t="shared" si="341"/>
        <v/>
      </c>
      <c r="AI570" s="57" t="str">
        <f t="shared" si="341"/>
        <v/>
      </c>
      <c r="AJ570" s="57" t="str">
        <f t="shared" si="341"/>
        <v/>
      </c>
      <c r="AK570" s="57" t="str">
        <f t="shared" si="341"/>
        <v/>
      </c>
      <c r="AL570" s="57" t="str">
        <f t="shared" si="341"/>
        <v/>
      </c>
      <c r="AM570" s="57" t="str">
        <f t="shared" si="341"/>
        <v/>
      </c>
      <c r="AN570" s="57" t="str">
        <f t="shared" si="341"/>
        <v/>
      </c>
      <c r="AO570" s="57" t="str">
        <f t="shared" si="341"/>
        <v/>
      </c>
      <c r="AP570" s="57" t="str">
        <f t="shared" si="341"/>
        <v/>
      </c>
      <c r="AQ570" s="57" t="str">
        <f t="shared" si="340"/>
        <v/>
      </c>
      <c r="AR570" s="57" t="str">
        <f t="shared" si="340"/>
        <v/>
      </c>
      <c r="AS570" s="57" t="str">
        <f t="shared" si="340"/>
        <v/>
      </c>
      <c r="AT570" s="57" t="str">
        <f t="shared" si="340"/>
        <v/>
      </c>
      <c r="AU570" s="57" t="str">
        <f t="shared" si="340"/>
        <v/>
      </c>
      <c r="AV570" s="57" t="str">
        <f t="shared" si="340"/>
        <v/>
      </c>
      <c r="AW570" s="57" t="str">
        <f t="shared" si="340"/>
        <v/>
      </c>
      <c r="AX570" s="57" t="str">
        <f t="shared" si="340"/>
        <v/>
      </c>
      <c r="AY570" s="57" t="str">
        <f t="shared" si="340"/>
        <v/>
      </c>
      <c r="AZ570" s="57" t="str">
        <f t="shared" si="340"/>
        <v/>
      </c>
    </row>
    <row r="571" spans="2:52" x14ac:dyDescent="0.15">
      <c r="B571" s="50">
        <f t="shared" si="323"/>
        <v>23</v>
      </c>
      <c r="C571" s="50">
        <f t="shared" si="324"/>
        <v>1</v>
      </c>
      <c r="D571" s="50" t="str">
        <f t="shared" si="325"/>
        <v>2003_23_1</v>
      </c>
      <c r="E571" s="50" t="str">
        <f t="shared" si="329"/>
        <v>2_1_23</v>
      </c>
      <c r="F571" s="50">
        <f t="shared" si="330"/>
        <v>2</v>
      </c>
      <c r="G571" s="50">
        <f t="shared" si="331"/>
        <v>266</v>
      </c>
      <c r="H571" s="50">
        <f t="shared" si="332"/>
        <v>2266</v>
      </c>
      <c r="I571" s="57">
        <v>2003</v>
      </c>
      <c r="J571" s="57" t="s">
        <v>307</v>
      </c>
      <c r="K571" s="57" t="s">
        <v>308</v>
      </c>
      <c r="L571" s="57" t="str">
        <f t="shared" si="333"/>
        <v>2003_音楽</v>
      </c>
      <c r="M571" s="57" t="str">
        <f t="shared" si="334"/>
        <v>2003_音楽_音楽理論</v>
      </c>
      <c r="N571" s="57">
        <f t="shared" si="326"/>
        <v>2266</v>
      </c>
      <c r="P571" s="57">
        <f t="shared" si="335"/>
        <v>570</v>
      </c>
      <c r="X571" s="59">
        <v>68</v>
      </c>
      <c r="Y571" s="56" t="str">
        <f t="shared" si="342"/>
        <v/>
      </c>
      <c r="Z571" s="57" t="str">
        <f t="shared" si="343"/>
        <v/>
      </c>
      <c r="AA571" s="57" t="str">
        <f t="shared" si="341"/>
        <v/>
      </c>
      <c r="AB571" s="57" t="str">
        <f t="shared" si="341"/>
        <v/>
      </c>
      <c r="AC571" s="57" t="str">
        <f t="shared" si="341"/>
        <v/>
      </c>
      <c r="AD571" s="57" t="str">
        <f t="shared" si="341"/>
        <v/>
      </c>
      <c r="AE571" s="57" t="str">
        <f t="shared" si="341"/>
        <v/>
      </c>
      <c r="AF571" s="57" t="str">
        <f t="shared" si="341"/>
        <v/>
      </c>
      <c r="AG571" s="57" t="str">
        <f t="shared" si="341"/>
        <v/>
      </c>
      <c r="AH571" s="57" t="str">
        <f t="shared" si="341"/>
        <v/>
      </c>
      <c r="AI571" s="57" t="str">
        <f t="shared" si="341"/>
        <v/>
      </c>
      <c r="AJ571" s="57" t="str">
        <f t="shared" si="341"/>
        <v/>
      </c>
      <c r="AK571" s="57" t="str">
        <f t="shared" si="341"/>
        <v/>
      </c>
      <c r="AL571" s="57" t="str">
        <f t="shared" si="341"/>
        <v/>
      </c>
      <c r="AM571" s="57" t="str">
        <f t="shared" si="341"/>
        <v/>
      </c>
      <c r="AN571" s="57" t="str">
        <f t="shared" si="341"/>
        <v/>
      </c>
      <c r="AO571" s="57" t="str">
        <f t="shared" si="341"/>
        <v/>
      </c>
      <c r="AP571" s="57" t="str">
        <f t="shared" si="341"/>
        <v/>
      </c>
      <c r="AQ571" s="57" t="str">
        <f t="shared" si="340"/>
        <v/>
      </c>
      <c r="AR571" s="57" t="str">
        <f t="shared" si="340"/>
        <v/>
      </c>
      <c r="AS571" s="57" t="str">
        <f t="shared" si="340"/>
        <v/>
      </c>
      <c r="AT571" s="57" t="str">
        <f t="shared" si="340"/>
        <v/>
      </c>
      <c r="AU571" s="57" t="str">
        <f t="shared" si="340"/>
        <v/>
      </c>
      <c r="AV571" s="57" t="str">
        <f t="shared" si="340"/>
        <v/>
      </c>
      <c r="AW571" s="57" t="str">
        <f t="shared" si="340"/>
        <v/>
      </c>
      <c r="AX571" s="57" t="str">
        <f t="shared" si="340"/>
        <v/>
      </c>
      <c r="AY571" s="57" t="str">
        <f t="shared" si="340"/>
        <v/>
      </c>
      <c r="AZ571" s="57" t="str">
        <f t="shared" si="340"/>
        <v/>
      </c>
    </row>
    <row r="572" spans="2:52" x14ac:dyDescent="0.15">
      <c r="B572" s="50">
        <f t="shared" si="323"/>
        <v>23</v>
      </c>
      <c r="C572" s="50">
        <f t="shared" si="324"/>
        <v>2</v>
      </c>
      <c r="D572" s="50" t="str">
        <f t="shared" si="325"/>
        <v>2003_23_2</v>
      </c>
      <c r="E572" s="50" t="str">
        <f t="shared" si="329"/>
        <v>2_2_23</v>
      </c>
      <c r="F572" s="50">
        <f t="shared" si="330"/>
        <v>2</v>
      </c>
      <c r="G572" s="50">
        <f t="shared" si="331"/>
        <v>267</v>
      </c>
      <c r="H572" s="50">
        <f t="shared" si="332"/>
        <v>2267</v>
      </c>
      <c r="I572" s="57">
        <v>2003</v>
      </c>
      <c r="J572" s="57" t="s">
        <v>307</v>
      </c>
      <c r="K572" s="57" t="s">
        <v>309</v>
      </c>
      <c r="L572" s="57" t="str">
        <f t="shared" si="333"/>
        <v>2003_音楽</v>
      </c>
      <c r="M572" s="57" t="str">
        <f t="shared" si="334"/>
        <v>2003_音楽_音楽史</v>
      </c>
      <c r="N572" s="57">
        <f t="shared" si="326"/>
        <v>2267</v>
      </c>
      <c r="P572" s="57">
        <f t="shared" si="335"/>
        <v>571</v>
      </c>
      <c r="X572" s="59">
        <v>69</v>
      </c>
      <c r="Y572" s="56" t="str">
        <f t="shared" si="342"/>
        <v/>
      </c>
      <c r="Z572" s="57" t="str">
        <f t="shared" si="343"/>
        <v/>
      </c>
      <c r="AA572" s="57" t="str">
        <f t="shared" si="341"/>
        <v/>
      </c>
      <c r="AB572" s="57" t="str">
        <f t="shared" si="341"/>
        <v/>
      </c>
      <c r="AC572" s="57" t="str">
        <f t="shared" si="341"/>
        <v/>
      </c>
      <c r="AD572" s="57" t="str">
        <f t="shared" si="341"/>
        <v/>
      </c>
      <c r="AE572" s="57" t="str">
        <f t="shared" si="341"/>
        <v/>
      </c>
      <c r="AF572" s="57" t="str">
        <f t="shared" si="341"/>
        <v/>
      </c>
      <c r="AG572" s="57" t="str">
        <f t="shared" si="341"/>
        <v/>
      </c>
      <c r="AH572" s="57" t="str">
        <f t="shared" si="341"/>
        <v/>
      </c>
      <c r="AI572" s="57" t="str">
        <f t="shared" si="341"/>
        <v/>
      </c>
      <c r="AJ572" s="57" t="str">
        <f t="shared" si="341"/>
        <v/>
      </c>
      <c r="AK572" s="57" t="str">
        <f t="shared" si="341"/>
        <v/>
      </c>
      <c r="AL572" s="57" t="str">
        <f t="shared" si="341"/>
        <v/>
      </c>
      <c r="AM572" s="57" t="str">
        <f t="shared" si="341"/>
        <v/>
      </c>
      <c r="AN572" s="57" t="str">
        <f t="shared" si="341"/>
        <v/>
      </c>
      <c r="AO572" s="57" t="str">
        <f t="shared" si="341"/>
        <v/>
      </c>
      <c r="AP572" s="57" t="str">
        <f t="shared" si="341"/>
        <v/>
      </c>
      <c r="AQ572" s="57" t="str">
        <f t="shared" si="340"/>
        <v/>
      </c>
      <c r="AR572" s="57" t="str">
        <f t="shared" si="340"/>
        <v/>
      </c>
      <c r="AS572" s="57" t="str">
        <f t="shared" si="340"/>
        <v/>
      </c>
      <c r="AT572" s="57" t="str">
        <f t="shared" si="340"/>
        <v/>
      </c>
      <c r="AU572" s="57" t="str">
        <f t="shared" si="340"/>
        <v/>
      </c>
      <c r="AV572" s="57" t="str">
        <f t="shared" si="340"/>
        <v/>
      </c>
      <c r="AW572" s="57" t="str">
        <f t="shared" si="340"/>
        <v/>
      </c>
      <c r="AX572" s="57" t="str">
        <f t="shared" si="340"/>
        <v/>
      </c>
      <c r="AY572" s="57" t="str">
        <f t="shared" si="340"/>
        <v/>
      </c>
      <c r="AZ572" s="57" t="str">
        <f t="shared" si="340"/>
        <v/>
      </c>
    </row>
    <row r="573" spans="2:52" x14ac:dyDescent="0.15">
      <c r="B573" s="50">
        <f t="shared" si="323"/>
        <v>23</v>
      </c>
      <c r="C573" s="50">
        <f t="shared" si="324"/>
        <v>3</v>
      </c>
      <c r="D573" s="50" t="str">
        <f t="shared" si="325"/>
        <v>2003_23_3</v>
      </c>
      <c r="E573" s="50" t="str">
        <f t="shared" si="329"/>
        <v>2_3_23</v>
      </c>
      <c r="F573" s="50">
        <f t="shared" si="330"/>
        <v>2</v>
      </c>
      <c r="G573" s="50">
        <f t="shared" si="331"/>
        <v>268</v>
      </c>
      <c r="H573" s="50">
        <f t="shared" si="332"/>
        <v>2268</v>
      </c>
      <c r="I573" s="57">
        <v>2003</v>
      </c>
      <c r="J573" s="57" t="s">
        <v>307</v>
      </c>
      <c r="K573" s="57" t="s">
        <v>561</v>
      </c>
      <c r="L573" s="57" t="str">
        <f t="shared" si="333"/>
        <v>2003_音楽</v>
      </c>
      <c r="M573" s="57" t="str">
        <f t="shared" si="334"/>
        <v>2003_音楽_演奏法</v>
      </c>
      <c r="N573" s="57">
        <f t="shared" si="326"/>
        <v>2268</v>
      </c>
      <c r="P573" s="57">
        <f t="shared" si="335"/>
        <v>572</v>
      </c>
      <c r="X573" s="59">
        <v>70</v>
      </c>
      <c r="Y573" s="56" t="str">
        <f t="shared" si="342"/>
        <v/>
      </c>
      <c r="Z573" s="57" t="str">
        <f t="shared" si="343"/>
        <v/>
      </c>
      <c r="AA573" s="57" t="str">
        <f t="shared" si="341"/>
        <v/>
      </c>
      <c r="AB573" s="57" t="str">
        <f t="shared" si="341"/>
        <v/>
      </c>
      <c r="AC573" s="57" t="str">
        <f t="shared" si="341"/>
        <v/>
      </c>
      <c r="AD573" s="57" t="str">
        <f t="shared" si="341"/>
        <v/>
      </c>
      <c r="AE573" s="57" t="str">
        <f t="shared" si="341"/>
        <v/>
      </c>
      <c r="AF573" s="57" t="str">
        <f t="shared" si="341"/>
        <v/>
      </c>
      <c r="AG573" s="57" t="str">
        <f t="shared" si="341"/>
        <v/>
      </c>
      <c r="AH573" s="57" t="str">
        <f t="shared" si="341"/>
        <v/>
      </c>
      <c r="AI573" s="57" t="str">
        <f t="shared" si="341"/>
        <v/>
      </c>
      <c r="AJ573" s="57" t="str">
        <f t="shared" si="341"/>
        <v/>
      </c>
      <c r="AK573" s="57" t="str">
        <f t="shared" si="341"/>
        <v/>
      </c>
      <c r="AL573" s="57" t="str">
        <f t="shared" si="341"/>
        <v/>
      </c>
      <c r="AM573" s="57" t="str">
        <f t="shared" si="341"/>
        <v/>
      </c>
      <c r="AN573" s="57" t="str">
        <f t="shared" si="341"/>
        <v/>
      </c>
      <c r="AO573" s="57" t="str">
        <f t="shared" si="341"/>
        <v/>
      </c>
      <c r="AP573" s="57" t="str">
        <f t="shared" si="341"/>
        <v/>
      </c>
      <c r="AQ573" s="57" t="str">
        <f t="shared" si="340"/>
        <v/>
      </c>
      <c r="AR573" s="57" t="str">
        <f t="shared" si="340"/>
        <v/>
      </c>
      <c r="AS573" s="57" t="str">
        <f t="shared" si="340"/>
        <v/>
      </c>
      <c r="AT573" s="57" t="str">
        <f t="shared" si="340"/>
        <v/>
      </c>
      <c r="AU573" s="57" t="str">
        <f t="shared" si="340"/>
        <v/>
      </c>
      <c r="AV573" s="57" t="str">
        <f t="shared" si="340"/>
        <v/>
      </c>
      <c r="AW573" s="57" t="str">
        <f t="shared" si="340"/>
        <v/>
      </c>
      <c r="AX573" s="57" t="str">
        <f t="shared" si="340"/>
        <v/>
      </c>
      <c r="AY573" s="57" t="str">
        <f t="shared" si="340"/>
        <v/>
      </c>
      <c r="AZ573" s="57" t="str">
        <f t="shared" si="340"/>
        <v/>
      </c>
    </row>
    <row r="574" spans="2:52" x14ac:dyDescent="0.15">
      <c r="B574" s="50">
        <f t="shared" si="323"/>
        <v>23</v>
      </c>
      <c r="C574" s="50">
        <f t="shared" si="324"/>
        <v>4</v>
      </c>
      <c r="D574" s="50" t="str">
        <f t="shared" si="325"/>
        <v>2003_23_4</v>
      </c>
      <c r="E574" s="50" t="str">
        <f t="shared" si="329"/>
        <v>2_4_23</v>
      </c>
      <c r="F574" s="50">
        <f t="shared" si="330"/>
        <v>2</v>
      </c>
      <c r="G574" s="50">
        <f t="shared" si="331"/>
        <v>269</v>
      </c>
      <c r="H574" s="50">
        <f t="shared" si="332"/>
        <v>2269</v>
      </c>
      <c r="I574" s="57">
        <v>2003</v>
      </c>
      <c r="J574" s="57" t="s">
        <v>307</v>
      </c>
      <c r="K574" s="57" t="s">
        <v>311</v>
      </c>
      <c r="L574" s="57" t="str">
        <f t="shared" si="333"/>
        <v>2003_音楽</v>
      </c>
      <c r="M574" s="57" t="str">
        <f t="shared" si="334"/>
        <v>2003_音楽_ソルフェージュ</v>
      </c>
      <c r="N574" s="57">
        <f t="shared" si="326"/>
        <v>2269</v>
      </c>
      <c r="P574" s="57">
        <f t="shared" si="335"/>
        <v>573</v>
      </c>
      <c r="X574" s="59">
        <v>71</v>
      </c>
      <c r="Y574" s="56" t="str">
        <f t="shared" si="342"/>
        <v/>
      </c>
      <c r="Z574" s="57" t="str">
        <f t="shared" si="343"/>
        <v/>
      </c>
      <c r="AA574" s="57" t="str">
        <f t="shared" si="341"/>
        <v/>
      </c>
      <c r="AB574" s="57" t="str">
        <f t="shared" si="341"/>
        <v/>
      </c>
      <c r="AC574" s="57" t="str">
        <f t="shared" si="341"/>
        <v/>
      </c>
      <c r="AD574" s="57" t="str">
        <f t="shared" si="341"/>
        <v/>
      </c>
      <c r="AE574" s="57" t="str">
        <f t="shared" si="341"/>
        <v/>
      </c>
      <c r="AF574" s="57" t="str">
        <f t="shared" si="341"/>
        <v/>
      </c>
      <c r="AG574" s="57" t="str">
        <f t="shared" si="341"/>
        <v/>
      </c>
      <c r="AH574" s="57" t="str">
        <f t="shared" si="341"/>
        <v/>
      </c>
      <c r="AI574" s="57" t="str">
        <f t="shared" si="341"/>
        <v/>
      </c>
      <c r="AJ574" s="57" t="str">
        <f t="shared" si="341"/>
        <v/>
      </c>
      <c r="AK574" s="57" t="str">
        <f t="shared" si="341"/>
        <v/>
      </c>
      <c r="AL574" s="57" t="str">
        <f t="shared" si="341"/>
        <v/>
      </c>
      <c r="AM574" s="57" t="str">
        <f t="shared" si="341"/>
        <v/>
      </c>
      <c r="AN574" s="57" t="str">
        <f t="shared" si="341"/>
        <v/>
      </c>
      <c r="AO574" s="57" t="str">
        <f t="shared" si="341"/>
        <v/>
      </c>
      <c r="AP574" s="57" t="str">
        <f t="shared" si="341"/>
        <v/>
      </c>
      <c r="AQ574" s="57" t="str">
        <f t="shared" si="340"/>
        <v/>
      </c>
      <c r="AR574" s="57" t="str">
        <f t="shared" si="340"/>
        <v/>
      </c>
      <c r="AS574" s="57" t="str">
        <f t="shared" si="340"/>
        <v/>
      </c>
      <c r="AT574" s="57" t="str">
        <f t="shared" si="340"/>
        <v/>
      </c>
      <c r="AU574" s="57" t="str">
        <f t="shared" si="340"/>
        <v/>
      </c>
      <c r="AV574" s="57" t="str">
        <f t="shared" si="340"/>
        <v/>
      </c>
      <c r="AW574" s="57" t="str">
        <f t="shared" si="340"/>
        <v/>
      </c>
      <c r="AX574" s="57" t="str">
        <f t="shared" si="340"/>
        <v/>
      </c>
      <c r="AY574" s="57" t="str">
        <f t="shared" si="340"/>
        <v/>
      </c>
      <c r="AZ574" s="57" t="str">
        <f t="shared" si="340"/>
        <v/>
      </c>
    </row>
    <row r="575" spans="2:52" x14ac:dyDescent="0.15">
      <c r="B575" s="50">
        <f t="shared" si="323"/>
        <v>23</v>
      </c>
      <c r="C575" s="50">
        <f t="shared" si="324"/>
        <v>5</v>
      </c>
      <c r="D575" s="50" t="str">
        <f t="shared" si="325"/>
        <v>2003_23_5</v>
      </c>
      <c r="E575" s="50" t="str">
        <f t="shared" si="329"/>
        <v>2_5_23</v>
      </c>
      <c r="F575" s="50">
        <f t="shared" si="330"/>
        <v>2</v>
      </c>
      <c r="G575" s="50">
        <f t="shared" si="331"/>
        <v>270</v>
      </c>
      <c r="H575" s="50">
        <f t="shared" si="332"/>
        <v>2270</v>
      </c>
      <c r="I575" s="57">
        <v>2003</v>
      </c>
      <c r="J575" s="57" t="s">
        <v>307</v>
      </c>
      <c r="K575" s="57" t="s">
        <v>312</v>
      </c>
      <c r="L575" s="57" t="str">
        <f t="shared" si="333"/>
        <v>2003_音楽</v>
      </c>
      <c r="M575" s="57" t="str">
        <f t="shared" si="334"/>
        <v>2003_音楽_声楽</v>
      </c>
      <c r="N575" s="57">
        <f t="shared" si="326"/>
        <v>2270</v>
      </c>
      <c r="P575" s="57">
        <f t="shared" si="335"/>
        <v>574</v>
      </c>
      <c r="X575" s="59">
        <v>72</v>
      </c>
      <c r="Y575" s="56" t="str">
        <f t="shared" si="342"/>
        <v/>
      </c>
      <c r="Z575" s="57" t="str">
        <f t="shared" si="343"/>
        <v/>
      </c>
      <c r="AA575" s="57" t="str">
        <f t="shared" si="341"/>
        <v/>
      </c>
      <c r="AB575" s="57" t="str">
        <f t="shared" si="341"/>
        <v/>
      </c>
      <c r="AC575" s="57" t="str">
        <f t="shared" si="341"/>
        <v/>
      </c>
      <c r="AD575" s="57" t="str">
        <f t="shared" si="341"/>
        <v/>
      </c>
      <c r="AE575" s="57" t="str">
        <f t="shared" si="341"/>
        <v/>
      </c>
      <c r="AF575" s="57" t="str">
        <f t="shared" si="341"/>
        <v/>
      </c>
      <c r="AG575" s="57" t="str">
        <f t="shared" si="341"/>
        <v/>
      </c>
      <c r="AH575" s="57" t="str">
        <f t="shared" si="341"/>
        <v/>
      </c>
      <c r="AI575" s="57" t="str">
        <f t="shared" si="341"/>
        <v/>
      </c>
      <c r="AJ575" s="57" t="str">
        <f t="shared" si="341"/>
        <v/>
      </c>
      <c r="AK575" s="57" t="str">
        <f t="shared" si="341"/>
        <v/>
      </c>
      <c r="AL575" s="57" t="str">
        <f t="shared" si="341"/>
        <v/>
      </c>
      <c r="AM575" s="57" t="str">
        <f t="shared" si="341"/>
        <v/>
      </c>
      <c r="AN575" s="57" t="str">
        <f t="shared" si="341"/>
        <v/>
      </c>
      <c r="AO575" s="57" t="str">
        <f t="shared" si="341"/>
        <v/>
      </c>
      <c r="AP575" s="57" t="str">
        <f t="shared" si="341"/>
        <v/>
      </c>
      <c r="AQ575" s="57" t="str">
        <f t="shared" si="340"/>
        <v/>
      </c>
      <c r="AR575" s="57" t="str">
        <f t="shared" si="340"/>
        <v/>
      </c>
      <c r="AS575" s="57" t="str">
        <f t="shared" si="340"/>
        <v/>
      </c>
      <c r="AT575" s="57" t="str">
        <f t="shared" si="340"/>
        <v/>
      </c>
      <c r="AU575" s="57" t="str">
        <f t="shared" si="340"/>
        <v/>
      </c>
      <c r="AV575" s="57" t="str">
        <f t="shared" si="340"/>
        <v/>
      </c>
      <c r="AW575" s="57" t="str">
        <f t="shared" si="340"/>
        <v/>
      </c>
      <c r="AX575" s="57" t="str">
        <f t="shared" si="340"/>
        <v/>
      </c>
      <c r="AY575" s="57" t="str">
        <f t="shared" si="340"/>
        <v/>
      </c>
      <c r="AZ575" s="57" t="str">
        <f t="shared" si="340"/>
        <v/>
      </c>
    </row>
    <row r="576" spans="2:52" x14ac:dyDescent="0.15">
      <c r="B576" s="50">
        <f t="shared" si="323"/>
        <v>23</v>
      </c>
      <c r="C576" s="50">
        <f t="shared" si="324"/>
        <v>6</v>
      </c>
      <c r="D576" s="50" t="str">
        <f t="shared" si="325"/>
        <v>2003_23_6</v>
      </c>
      <c r="E576" s="50" t="str">
        <f t="shared" si="329"/>
        <v>2_6_23</v>
      </c>
      <c r="F576" s="50">
        <f t="shared" si="330"/>
        <v>2</v>
      </c>
      <c r="G576" s="50">
        <f t="shared" si="331"/>
        <v>271</v>
      </c>
      <c r="H576" s="50">
        <f t="shared" si="332"/>
        <v>2271</v>
      </c>
      <c r="I576" s="57">
        <v>2003</v>
      </c>
      <c r="J576" s="57" t="s">
        <v>307</v>
      </c>
      <c r="K576" s="57" t="s">
        <v>313</v>
      </c>
      <c r="L576" s="57" t="str">
        <f t="shared" si="333"/>
        <v>2003_音楽</v>
      </c>
      <c r="M576" s="57" t="str">
        <f t="shared" si="334"/>
        <v>2003_音楽_器楽</v>
      </c>
      <c r="N576" s="57">
        <f t="shared" si="326"/>
        <v>2271</v>
      </c>
      <c r="P576" s="57">
        <f t="shared" si="335"/>
        <v>575</v>
      </c>
      <c r="X576" s="59">
        <v>73</v>
      </c>
      <c r="Y576" s="56" t="str">
        <f t="shared" si="342"/>
        <v/>
      </c>
      <c r="Z576" s="57" t="str">
        <f t="shared" si="343"/>
        <v/>
      </c>
      <c r="AA576" s="57" t="str">
        <f t="shared" si="341"/>
        <v/>
      </c>
      <c r="AB576" s="57" t="str">
        <f t="shared" si="341"/>
        <v/>
      </c>
      <c r="AC576" s="57" t="str">
        <f t="shared" si="341"/>
        <v/>
      </c>
      <c r="AD576" s="57" t="str">
        <f t="shared" si="341"/>
        <v/>
      </c>
      <c r="AE576" s="57" t="str">
        <f t="shared" si="341"/>
        <v/>
      </c>
      <c r="AF576" s="57" t="str">
        <f t="shared" si="341"/>
        <v/>
      </c>
      <c r="AG576" s="57" t="str">
        <f t="shared" si="341"/>
        <v/>
      </c>
      <c r="AH576" s="57" t="str">
        <f t="shared" si="341"/>
        <v/>
      </c>
      <c r="AI576" s="57" t="str">
        <f t="shared" si="341"/>
        <v/>
      </c>
      <c r="AJ576" s="57" t="str">
        <f t="shared" si="341"/>
        <v/>
      </c>
      <c r="AK576" s="57" t="str">
        <f t="shared" si="341"/>
        <v/>
      </c>
      <c r="AL576" s="57" t="str">
        <f t="shared" si="341"/>
        <v/>
      </c>
      <c r="AM576" s="57" t="str">
        <f t="shared" si="341"/>
        <v/>
      </c>
      <c r="AN576" s="57" t="str">
        <f t="shared" si="341"/>
        <v/>
      </c>
      <c r="AO576" s="57" t="str">
        <f t="shared" si="341"/>
        <v/>
      </c>
      <c r="AP576" s="57" t="str">
        <f t="shared" si="341"/>
        <v/>
      </c>
      <c r="AQ576" s="57" t="str">
        <f t="shared" si="340"/>
        <v/>
      </c>
      <c r="AR576" s="57" t="str">
        <f t="shared" si="340"/>
        <v/>
      </c>
      <c r="AS576" s="57" t="str">
        <f t="shared" si="340"/>
        <v/>
      </c>
      <c r="AT576" s="57" t="str">
        <f t="shared" si="340"/>
        <v/>
      </c>
      <c r="AU576" s="57" t="str">
        <f t="shared" si="340"/>
        <v/>
      </c>
      <c r="AV576" s="57" t="str">
        <f t="shared" si="340"/>
        <v/>
      </c>
      <c r="AW576" s="57" t="str">
        <f t="shared" si="340"/>
        <v/>
      </c>
      <c r="AX576" s="57" t="str">
        <f t="shared" si="340"/>
        <v/>
      </c>
      <c r="AY576" s="57" t="str">
        <f t="shared" si="340"/>
        <v/>
      </c>
      <c r="AZ576" s="57" t="str">
        <f t="shared" si="340"/>
        <v/>
      </c>
    </row>
    <row r="577" spans="2:52" x14ac:dyDescent="0.15">
      <c r="B577" s="50">
        <f t="shared" si="323"/>
        <v>23</v>
      </c>
      <c r="C577" s="50">
        <f t="shared" si="324"/>
        <v>7</v>
      </c>
      <c r="D577" s="50" t="str">
        <f t="shared" si="325"/>
        <v>2003_23_7</v>
      </c>
      <c r="E577" s="50" t="str">
        <f t="shared" si="329"/>
        <v>2_7_23</v>
      </c>
      <c r="F577" s="50">
        <f t="shared" si="330"/>
        <v>2</v>
      </c>
      <c r="G577" s="50">
        <f t="shared" si="331"/>
        <v>272</v>
      </c>
      <c r="H577" s="50">
        <f t="shared" si="332"/>
        <v>2272</v>
      </c>
      <c r="I577" s="57">
        <v>2003</v>
      </c>
      <c r="J577" s="57" t="s">
        <v>307</v>
      </c>
      <c r="K577" s="57" t="s">
        <v>314</v>
      </c>
      <c r="L577" s="57" t="str">
        <f t="shared" si="333"/>
        <v>2003_音楽</v>
      </c>
      <c r="M577" s="57" t="str">
        <f t="shared" si="334"/>
        <v>2003_音楽_作曲</v>
      </c>
      <c r="N577" s="57">
        <f t="shared" si="326"/>
        <v>2272</v>
      </c>
      <c r="P577" s="57">
        <f t="shared" si="335"/>
        <v>576</v>
      </c>
      <c r="X577" s="59">
        <v>74</v>
      </c>
      <c r="Y577" s="56" t="str">
        <f t="shared" si="342"/>
        <v/>
      </c>
      <c r="Z577" s="57" t="str">
        <f t="shared" si="343"/>
        <v/>
      </c>
      <c r="AA577" s="57" t="str">
        <f t="shared" si="341"/>
        <v/>
      </c>
      <c r="AB577" s="57" t="str">
        <f t="shared" si="341"/>
        <v/>
      </c>
      <c r="AC577" s="57" t="str">
        <f t="shared" si="341"/>
        <v/>
      </c>
      <c r="AD577" s="57" t="str">
        <f t="shared" si="341"/>
        <v/>
      </c>
      <c r="AE577" s="57" t="str">
        <f t="shared" si="341"/>
        <v/>
      </c>
      <c r="AF577" s="57" t="str">
        <f t="shared" si="341"/>
        <v/>
      </c>
      <c r="AG577" s="57" t="str">
        <f t="shared" si="341"/>
        <v/>
      </c>
      <c r="AH577" s="57" t="str">
        <f t="shared" si="341"/>
        <v/>
      </c>
      <c r="AI577" s="57" t="str">
        <f t="shared" si="341"/>
        <v/>
      </c>
      <c r="AJ577" s="57" t="str">
        <f t="shared" si="341"/>
        <v/>
      </c>
      <c r="AK577" s="57" t="str">
        <f t="shared" si="341"/>
        <v/>
      </c>
      <c r="AL577" s="57" t="str">
        <f t="shared" si="341"/>
        <v/>
      </c>
      <c r="AM577" s="57" t="str">
        <f t="shared" si="341"/>
        <v/>
      </c>
      <c r="AN577" s="57" t="str">
        <f t="shared" si="341"/>
        <v/>
      </c>
      <c r="AO577" s="57" t="str">
        <f t="shared" si="341"/>
        <v/>
      </c>
      <c r="AP577" s="57" t="str">
        <f t="shared" si="341"/>
        <v/>
      </c>
      <c r="AQ577" s="57" t="str">
        <f t="shared" si="340"/>
        <v/>
      </c>
      <c r="AR577" s="57" t="str">
        <f t="shared" si="340"/>
        <v/>
      </c>
      <c r="AS577" s="57" t="str">
        <f t="shared" si="340"/>
        <v/>
      </c>
      <c r="AT577" s="57" t="str">
        <f t="shared" si="340"/>
        <v/>
      </c>
      <c r="AU577" s="57" t="str">
        <f t="shared" si="340"/>
        <v/>
      </c>
      <c r="AV577" s="57" t="str">
        <f t="shared" si="340"/>
        <v/>
      </c>
      <c r="AW577" s="57" t="str">
        <f t="shared" si="340"/>
        <v/>
      </c>
      <c r="AX577" s="57" t="str">
        <f t="shared" si="340"/>
        <v/>
      </c>
      <c r="AY577" s="57" t="str">
        <f t="shared" si="340"/>
        <v/>
      </c>
      <c r="AZ577" s="57" t="str">
        <f t="shared" si="340"/>
        <v/>
      </c>
    </row>
    <row r="578" spans="2:52" x14ac:dyDescent="0.15">
      <c r="B578" s="50">
        <f t="shared" ref="B578:B641" si="344">IF($I578="","",IF($I577&lt;&gt;$I578,1,IF($J577&lt;&gt;$J578,B577+1,B577)))</f>
        <v>23</v>
      </c>
      <c r="C578" s="50">
        <f t="shared" ref="C578:C641" si="345">IF($I578="","",IF($J577&lt;&gt;$J578,1,C577+1))</f>
        <v>8</v>
      </c>
      <c r="D578" s="50" t="str">
        <f t="shared" ref="D578:D641" si="346">IF($I578="","",$I578&amp;"_"&amp;$B578&amp;"_"&amp;$C578)</f>
        <v>2003_23_8</v>
      </c>
      <c r="E578" s="50" t="str">
        <f t="shared" si="329"/>
        <v>2_8_23</v>
      </c>
      <c r="F578" s="50">
        <f t="shared" si="330"/>
        <v>2</v>
      </c>
      <c r="G578" s="50">
        <f t="shared" si="331"/>
        <v>273</v>
      </c>
      <c r="H578" s="50">
        <f t="shared" si="332"/>
        <v>2273</v>
      </c>
      <c r="I578" s="57">
        <v>2003</v>
      </c>
      <c r="J578" s="57" t="s">
        <v>307</v>
      </c>
      <c r="K578" s="57" t="s">
        <v>573</v>
      </c>
      <c r="L578" s="57" t="str">
        <f t="shared" si="333"/>
        <v>2003_音楽</v>
      </c>
      <c r="M578" s="57" t="str">
        <f t="shared" si="334"/>
        <v>2003_音楽_学校設定科目</v>
      </c>
      <c r="N578" s="57">
        <f t="shared" ref="N578:N641" si="347">H578</f>
        <v>2273</v>
      </c>
      <c r="P578" s="57">
        <f t="shared" si="335"/>
        <v>577</v>
      </c>
      <c r="X578" s="59">
        <v>75</v>
      </c>
      <c r="Y578" s="56" t="str">
        <f t="shared" si="342"/>
        <v/>
      </c>
      <c r="Z578" s="57" t="str">
        <f t="shared" si="343"/>
        <v/>
      </c>
      <c r="AA578" s="57" t="str">
        <f t="shared" si="341"/>
        <v/>
      </c>
      <c r="AB578" s="57" t="str">
        <f t="shared" si="341"/>
        <v/>
      </c>
      <c r="AC578" s="57" t="str">
        <f t="shared" si="341"/>
        <v/>
      </c>
      <c r="AD578" s="57" t="str">
        <f t="shared" si="341"/>
        <v/>
      </c>
      <c r="AE578" s="57" t="str">
        <f t="shared" si="341"/>
        <v/>
      </c>
      <c r="AF578" s="57" t="str">
        <f t="shared" si="341"/>
        <v/>
      </c>
      <c r="AG578" s="57" t="str">
        <f t="shared" si="341"/>
        <v/>
      </c>
      <c r="AH578" s="57" t="str">
        <f t="shared" si="341"/>
        <v/>
      </c>
      <c r="AI578" s="57" t="str">
        <f t="shared" si="341"/>
        <v/>
      </c>
      <c r="AJ578" s="57" t="str">
        <f t="shared" si="341"/>
        <v/>
      </c>
      <c r="AK578" s="57" t="str">
        <f t="shared" si="341"/>
        <v/>
      </c>
      <c r="AL578" s="57" t="str">
        <f t="shared" si="341"/>
        <v/>
      </c>
      <c r="AM578" s="57" t="str">
        <f t="shared" si="341"/>
        <v/>
      </c>
      <c r="AN578" s="57" t="str">
        <f t="shared" si="341"/>
        <v/>
      </c>
      <c r="AO578" s="57" t="str">
        <f t="shared" si="341"/>
        <v/>
      </c>
      <c r="AP578" s="57" t="str">
        <f t="shared" ref="AP578:AZ593" si="348">IFERROR(VLOOKUP($W$501&amp;"_"&amp;AP$501&amp;"_"&amp;$X578,$D:$K,8,0),"")</f>
        <v/>
      </c>
      <c r="AQ578" s="57" t="str">
        <f t="shared" si="348"/>
        <v/>
      </c>
      <c r="AR578" s="57" t="str">
        <f t="shared" si="348"/>
        <v/>
      </c>
      <c r="AS578" s="57" t="str">
        <f t="shared" si="348"/>
        <v/>
      </c>
      <c r="AT578" s="57" t="str">
        <f t="shared" si="348"/>
        <v/>
      </c>
      <c r="AU578" s="57" t="str">
        <f t="shared" si="348"/>
        <v/>
      </c>
      <c r="AV578" s="57" t="str">
        <f t="shared" si="348"/>
        <v/>
      </c>
      <c r="AW578" s="57" t="str">
        <f t="shared" si="348"/>
        <v/>
      </c>
      <c r="AX578" s="57" t="str">
        <f t="shared" si="348"/>
        <v/>
      </c>
      <c r="AY578" s="57" t="str">
        <f t="shared" si="348"/>
        <v/>
      </c>
      <c r="AZ578" s="57" t="str">
        <f t="shared" si="348"/>
        <v/>
      </c>
    </row>
    <row r="579" spans="2:52" x14ac:dyDescent="0.15">
      <c r="B579" s="50">
        <f t="shared" si="344"/>
        <v>24</v>
      </c>
      <c r="C579" s="50">
        <f t="shared" si="345"/>
        <v>1</v>
      </c>
      <c r="D579" s="50" t="str">
        <f t="shared" si="346"/>
        <v>2003_24_1</v>
      </c>
      <c r="E579" s="50" t="str">
        <f t="shared" ref="E579:E642" si="349">IF($I579="","",$F579&amp;"_"&amp;$C579&amp;"_"&amp;$B579)</f>
        <v>2_1_24</v>
      </c>
      <c r="F579" s="50">
        <f t="shared" ref="F579:F642" si="350">IF($I579="","",IF($I578&lt;&gt;$I579,F578+1,F578))</f>
        <v>2</v>
      </c>
      <c r="G579" s="50">
        <f t="shared" ref="G579:G642" si="351">IF($I579="","",IF($I578&lt;&gt;$I579,1,G578+1))</f>
        <v>274</v>
      </c>
      <c r="H579" s="50">
        <f t="shared" ref="H579:H642" si="352">IF($I579="","",1000*F579+G579)</f>
        <v>2274</v>
      </c>
      <c r="I579" s="57">
        <v>2003</v>
      </c>
      <c r="J579" s="57" t="s">
        <v>316</v>
      </c>
      <c r="K579" s="57" t="s">
        <v>317</v>
      </c>
      <c r="L579" s="57" t="str">
        <f t="shared" ref="L579:L642" si="353">$I579&amp;"_"&amp;$J579</f>
        <v>2003_美術</v>
      </c>
      <c r="M579" s="57" t="str">
        <f t="shared" ref="M579:M642" si="354">$I579&amp;"_"&amp;$J579&amp;"_"&amp;$K579</f>
        <v>2003_美術_美術概論</v>
      </c>
      <c r="N579" s="57">
        <f t="shared" si="347"/>
        <v>2274</v>
      </c>
      <c r="P579" s="57">
        <f t="shared" ref="P579:P642" si="355">IF(COUNTIF(K579,"*"&amp;$X$1&amp;"*"),P578+1,P578)</f>
        <v>578</v>
      </c>
      <c r="X579" s="59">
        <v>76</v>
      </c>
      <c r="Y579" s="56" t="str">
        <f t="shared" si="342"/>
        <v/>
      </c>
      <c r="Z579" s="57" t="str">
        <f t="shared" si="343"/>
        <v/>
      </c>
      <c r="AA579" s="57" t="str">
        <f t="shared" ref="AA579:AP593" si="356">IFERROR(VLOOKUP($W$501&amp;"_"&amp;AA$501&amp;"_"&amp;$X579,$D:$K,8,0),"")</f>
        <v/>
      </c>
      <c r="AB579" s="57" t="str">
        <f t="shared" si="356"/>
        <v/>
      </c>
      <c r="AC579" s="57" t="str">
        <f t="shared" si="356"/>
        <v/>
      </c>
      <c r="AD579" s="57" t="str">
        <f t="shared" si="356"/>
        <v/>
      </c>
      <c r="AE579" s="57" t="str">
        <f t="shared" si="356"/>
        <v/>
      </c>
      <c r="AF579" s="57" t="str">
        <f t="shared" si="356"/>
        <v/>
      </c>
      <c r="AG579" s="57" t="str">
        <f t="shared" si="356"/>
        <v/>
      </c>
      <c r="AH579" s="57" t="str">
        <f t="shared" si="356"/>
        <v/>
      </c>
      <c r="AI579" s="57" t="str">
        <f t="shared" si="356"/>
        <v/>
      </c>
      <c r="AJ579" s="57" t="str">
        <f t="shared" si="356"/>
        <v/>
      </c>
      <c r="AK579" s="57" t="str">
        <f t="shared" si="356"/>
        <v/>
      </c>
      <c r="AL579" s="57" t="str">
        <f t="shared" si="356"/>
        <v/>
      </c>
      <c r="AM579" s="57" t="str">
        <f t="shared" si="356"/>
        <v/>
      </c>
      <c r="AN579" s="57" t="str">
        <f t="shared" si="356"/>
        <v/>
      </c>
      <c r="AO579" s="57" t="str">
        <f t="shared" si="356"/>
        <v/>
      </c>
      <c r="AP579" s="57" t="str">
        <f t="shared" si="356"/>
        <v/>
      </c>
      <c r="AQ579" s="57" t="str">
        <f t="shared" si="348"/>
        <v/>
      </c>
      <c r="AR579" s="57" t="str">
        <f t="shared" si="348"/>
        <v/>
      </c>
      <c r="AS579" s="57" t="str">
        <f t="shared" si="348"/>
        <v/>
      </c>
      <c r="AT579" s="57" t="str">
        <f t="shared" si="348"/>
        <v/>
      </c>
      <c r="AU579" s="57" t="str">
        <f t="shared" si="348"/>
        <v/>
      </c>
      <c r="AV579" s="57" t="str">
        <f t="shared" si="348"/>
        <v/>
      </c>
      <c r="AW579" s="57" t="str">
        <f t="shared" si="348"/>
        <v/>
      </c>
      <c r="AX579" s="57" t="str">
        <f t="shared" si="348"/>
        <v/>
      </c>
      <c r="AY579" s="57" t="str">
        <f t="shared" si="348"/>
        <v/>
      </c>
      <c r="AZ579" s="57" t="str">
        <f t="shared" si="348"/>
        <v/>
      </c>
    </row>
    <row r="580" spans="2:52" x14ac:dyDescent="0.15">
      <c r="B580" s="50">
        <f t="shared" si="344"/>
        <v>24</v>
      </c>
      <c r="C580" s="50">
        <f t="shared" si="345"/>
        <v>2</v>
      </c>
      <c r="D580" s="50" t="str">
        <f t="shared" si="346"/>
        <v>2003_24_2</v>
      </c>
      <c r="E580" s="50" t="str">
        <f t="shared" si="349"/>
        <v>2_2_24</v>
      </c>
      <c r="F580" s="50">
        <f t="shared" si="350"/>
        <v>2</v>
      </c>
      <c r="G580" s="50">
        <f t="shared" si="351"/>
        <v>275</v>
      </c>
      <c r="H580" s="50">
        <f t="shared" si="352"/>
        <v>2275</v>
      </c>
      <c r="I580" s="57">
        <v>2003</v>
      </c>
      <c r="J580" s="57" t="s">
        <v>316</v>
      </c>
      <c r="K580" s="57" t="s">
        <v>318</v>
      </c>
      <c r="L580" s="57" t="str">
        <f t="shared" si="353"/>
        <v>2003_美術</v>
      </c>
      <c r="M580" s="57" t="str">
        <f t="shared" si="354"/>
        <v>2003_美術_美術史</v>
      </c>
      <c r="N580" s="57">
        <f t="shared" si="347"/>
        <v>2275</v>
      </c>
      <c r="P580" s="57">
        <f t="shared" si="355"/>
        <v>579</v>
      </c>
      <c r="X580" s="59">
        <v>77</v>
      </c>
      <c r="Y580" s="56" t="str">
        <f t="shared" si="342"/>
        <v/>
      </c>
      <c r="Z580" s="57" t="str">
        <f t="shared" si="343"/>
        <v/>
      </c>
      <c r="AA580" s="57" t="str">
        <f t="shared" si="356"/>
        <v/>
      </c>
      <c r="AB580" s="57" t="str">
        <f t="shared" si="356"/>
        <v/>
      </c>
      <c r="AC580" s="57" t="str">
        <f t="shared" si="356"/>
        <v/>
      </c>
      <c r="AD580" s="57" t="str">
        <f t="shared" si="356"/>
        <v/>
      </c>
      <c r="AE580" s="57" t="str">
        <f t="shared" si="356"/>
        <v/>
      </c>
      <c r="AF580" s="57" t="str">
        <f t="shared" si="356"/>
        <v/>
      </c>
      <c r="AG580" s="57" t="str">
        <f t="shared" si="356"/>
        <v/>
      </c>
      <c r="AH580" s="57" t="str">
        <f t="shared" si="356"/>
        <v/>
      </c>
      <c r="AI580" s="57" t="str">
        <f t="shared" si="356"/>
        <v/>
      </c>
      <c r="AJ580" s="57" t="str">
        <f t="shared" si="356"/>
        <v/>
      </c>
      <c r="AK580" s="57" t="str">
        <f t="shared" si="356"/>
        <v/>
      </c>
      <c r="AL580" s="57" t="str">
        <f t="shared" si="356"/>
        <v/>
      </c>
      <c r="AM580" s="57" t="str">
        <f t="shared" si="356"/>
        <v/>
      </c>
      <c r="AN580" s="57" t="str">
        <f t="shared" si="356"/>
        <v/>
      </c>
      <c r="AO580" s="57" t="str">
        <f t="shared" si="356"/>
        <v/>
      </c>
      <c r="AP580" s="57" t="str">
        <f t="shared" si="356"/>
        <v/>
      </c>
      <c r="AQ580" s="57" t="str">
        <f t="shared" si="348"/>
        <v/>
      </c>
      <c r="AR580" s="57" t="str">
        <f t="shared" si="348"/>
        <v/>
      </c>
      <c r="AS580" s="57" t="str">
        <f t="shared" si="348"/>
        <v/>
      </c>
      <c r="AT580" s="57" t="str">
        <f t="shared" si="348"/>
        <v/>
      </c>
      <c r="AU580" s="57" t="str">
        <f t="shared" si="348"/>
        <v/>
      </c>
      <c r="AV580" s="57" t="str">
        <f t="shared" si="348"/>
        <v/>
      </c>
      <c r="AW580" s="57" t="str">
        <f t="shared" si="348"/>
        <v/>
      </c>
      <c r="AX580" s="57" t="str">
        <f t="shared" si="348"/>
        <v/>
      </c>
      <c r="AY580" s="57" t="str">
        <f t="shared" si="348"/>
        <v/>
      </c>
      <c r="AZ580" s="57" t="str">
        <f t="shared" si="348"/>
        <v/>
      </c>
    </row>
    <row r="581" spans="2:52" x14ac:dyDescent="0.15">
      <c r="B581" s="50">
        <f t="shared" si="344"/>
        <v>24</v>
      </c>
      <c r="C581" s="50">
        <f t="shared" si="345"/>
        <v>3</v>
      </c>
      <c r="D581" s="50" t="str">
        <f t="shared" si="346"/>
        <v>2003_24_3</v>
      </c>
      <c r="E581" s="50" t="str">
        <f t="shared" si="349"/>
        <v>2_3_24</v>
      </c>
      <c r="F581" s="50">
        <f t="shared" si="350"/>
        <v>2</v>
      </c>
      <c r="G581" s="50">
        <f t="shared" si="351"/>
        <v>276</v>
      </c>
      <c r="H581" s="50">
        <f t="shared" si="352"/>
        <v>2276</v>
      </c>
      <c r="I581" s="57">
        <v>2003</v>
      </c>
      <c r="J581" s="57" t="s">
        <v>316</v>
      </c>
      <c r="K581" s="57" t="s">
        <v>319</v>
      </c>
      <c r="L581" s="57" t="str">
        <f t="shared" si="353"/>
        <v>2003_美術</v>
      </c>
      <c r="M581" s="57" t="str">
        <f t="shared" si="354"/>
        <v>2003_美術_素描</v>
      </c>
      <c r="N581" s="57">
        <f t="shared" si="347"/>
        <v>2276</v>
      </c>
      <c r="P581" s="57">
        <f t="shared" si="355"/>
        <v>580</v>
      </c>
      <c r="X581" s="59">
        <v>78</v>
      </c>
      <c r="Y581" s="56" t="str">
        <f t="shared" si="342"/>
        <v/>
      </c>
      <c r="Z581" s="57" t="str">
        <f t="shared" si="343"/>
        <v/>
      </c>
      <c r="AA581" s="57" t="str">
        <f t="shared" si="356"/>
        <v/>
      </c>
      <c r="AB581" s="57" t="str">
        <f t="shared" si="356"/>
        <v/>
      </c>
      <c r="AC581" s="57" t="str">
        <f t="shared" si="356"/>
        <v/>
      </c>
      <c r="AD581" s="57" t="str">
        <f t="shared" si="356"/>
        <v/>
      </c>
      <c r="AE581" s="57" t="str">
        <f t="shared" si="356"/>
        <v/>
      </c>
      <c r="AF581" s="57" t="str">
        <f t="shared" si="356"/>
        <v/>
      </c>
      <c r="AG581" s="57" t="str">
        <f t="shared" si="356"/>
        <v/>
      </c>
      <c r="AH581" s="57" t="str">
        <f t="shared" si="356"/>
        <v/>
      </c>
      <c r="AI581" s="57" t="str">
        <f t="shared" si="356"/>
        <v/>
      </c>
      <c r="AJ581" s="57" t="str">
        <f t="shared" si="356"/>
        <v/>
      </c>
      <c r="AK581" s="57" t="str">
        <f t="shared" si="356"/>
        <v/>
      </c>
      <c r="AL581" s="57" t="str">
        <f t="shared" si="356"/>
        <v/>
      </c>
      <c r="AM581" s="57" t="str">
        <f t="shared" si="356"/>
        <v/>
      </c>
      <c r="AN581" s="57" t="str">
        <f t="shared" si="356"/>
        <v/>
      </c>
      <c r="AO581" s="57" t="str">
        <f t="shared" si="356"/>
        <v/>
      </c>
      <c r="AP581" s="57" t="str">
        <f t="shared" si="356"/>
        <v/>
      </c>
      <c r="AQ581" s="57" t="str">
        <f t="shared" si="348"/>
        <v/>
      </c>
      <c r="AR581" s="57" t="str">
        <f t="shared" si="348"/>
        <v/>
      </c>
      <c r="AS581" s="57" t="str">
        <f t="shared" si="348"/>
        <v/>
      </c>
      <c r="AT581" s="57" t="str">
        <f t="shared" si="348"/>
        <v/>
      </c>
      <c r="AU581" s="57" t="str">
        <f t="shared" si="348"/>
        <v/>
      </c>
      <c r="AV581" s="57" t="str">
        <f t="shared" si="348"/>
        <v/>
      </c>
      <c r="AW581" s="57" t="str">
        <f t="shared" si="348"/>
        <v/>
      </c>
      <c r="AX581" s="57" t="str">
        <f t="shared" si="348"/>
        <v/>
      </c>
      <c r="AY581" s="57" t="str">
        <f t="shared" si="348"/>
        <v/>
      </c>
      <c r="AZ581" s="57" t="str">
        <f t="shared" si="348"/>
        <v/>
      </c>
    </row>
    <row r="582" spans="2:52" x14ac:dyDescent="0.15">
      <c r="B582" s="50">
        <f t="shared" si="344"/>
        <v>24</v>
      </c>
      <c r="C582" s="50">
        <f t="shared" si="345"/>
        <v>4</v>
      </c>
      <c r="D582" s="50" t="str">
        <f t="shared" si="346"/>
        <v>2003_24_4</v>
      </c>
      <c r="E582" s="50" t="str">
        <f t="shared" si="349"/>
        <v>2_4_24</v>
      </c>
      <c r="F582" s="50">
        <f t="shared" si="350"/>
        <v>2</v>
      </c>
      <c r="G582" s="50">
        <f t="shared" si="351"/>
        <v>277</v>
      </c>
      <c r="H582" s="50">
        <f t="shared" si="352"/>
        <v>2277</v>
      </c>
      <c r="I582" s="57">
        <v>2003</v>
      </c>
      <c r="J582" s="57" t="s">
        <v>316</v>
      </c>
      <c r="K582" s="57" t="s">
        <v>320</v>
      </c>
      <c r="L582" s="57" t="str">
        <f t="shared" si="353"/>
        <v>2003_美術</v>
      </c>
      <c r="M582" s="57" t="str">
        <f t="shared" si="354"/>
        <v>2003_美術_構成</v>
      </c>
      <c r="N582" s="57">
        <f t="shared" si="347"/>
        <v>2277</v>
      </c>
      <c r="P582" s="57">
        <f t="shared" si="355"/>
        <v>581</v>
      </c>
      <c r="X582" s="59">
        <v>79</v>
      </c>
      <c r="Y582" s="56" t="str">
        <f t="shared" si="342"/>
        <v/>
      </c>
      <c r="Z582" s="57" t="str">
        <f t="shared" si="343"/>
        <v/>
      </c>
      <c r="AA582" s="57" t="str">
        <f t="shared" si="356"/>
        <v/>
      </c>
      <c r="AB582" s="57" t="str">
        <f t="shared" si="356"/>
        <v/>
      </c>
      <c r="AC582" s="57" t="str">
        <f t="shared" si="356"/>
        <v/>
      </c>
      <c r="AD582" s="57" t="str">
        <f t="shared" si="356"/>
        <v/>
      </c>
      <c r="AE582" s="57" t="str">
        <f t="shared" si="356"/>
        <v/>
      </c>
      <c r="AF582" s="57" t="str">
        <f t="shared" si="356"/>
        <v/>
      </c>
      <c r="AG582" s="57" t="str">
        <f t="shared" si="356"/>
        <v/>
      </c>
      <c r="AH582" s="57" t="str">
        <f t="shared" si="356"/>
        <v/>
      </c>
      <c r="AI582" s="57" t="str">
        <f t="shared" si="356"/>
        <v/>
      </c>
      <c r="AJ582" s="57" t="str">
        <f t="shared" si="356"/>
        <v/>
      </c>
      <c r="AK582" s="57" t="str">
        <f t="shared" si="356"/>
        <v/>
      </c>
      <c r="AL582" s="57" t="str">
        <f t="shared" si="356"/>
        <v/>
      </c>
      <c r="AM582" s="57" t="str">
        <f t="shared" si="356"/>
        <v/>
      </c>
      <c r="AN582" s="57" t="str">
        <f t="shared" si="356"/>
        <v/>
      </c>
      <c r="AO582" s="57" t="str">
        <f t="shared" si="356"/>
        <v/>
      </c>
      <c r="AP582" s="57" t="str">
        <f t="shared" si="356"/>
        <v/>
      </c>
      <c r="AQ582" s="57" t="str">
        <f t="shared" si="348"/>
        <v/>
      </c>
      <c r="AR582" s="57" t="str">
        <f t="shared" si="348"/>
        <v/>
      </c>
      <c r="AS582" s="57" t="str">
        <f t="shared" si="348"/>
        <v/>
      </c>
      <c r="AT582" s="57" t="str">
        <f t="shared" si="348"/>
        <v/>
      </c>
      <c r="AU582" s="57" t="str">
        <f t="shared" si="348"/>
        <v/>
      </c>
      <c r="AV582" s="57" t="str">
        <f t="shared" si="348"/>
        <v/>
      </c>
      <c r="AW582" s="57" t="str">
        <f t="shared" si="348"/>
        <v/>
      </c>
      <c r="AX582" s="57" t="str">
        <f t="shared" si="348"/>
        <v/>
      </c>
      <c r="AY582" s="57" t="str">
        <f t="shared" si="348"/>
        <v/>
      </c>
      <c r="AZ582" s="57" t="str">
        <f t="shared" si="348"/>
        <v/>
      </c>
    </row>
    <row r="583" spans="2:52" x14ac:dyDescent="0.15">
      <c r="B583" s="50">
        <f t="shared" si="344"/>
        <v>24</v>
      </c>
      <c r="C583" s="50">
        <f t="shared" si="345"/>
        <v>5</v>
      </c>
      <c r="D583" s="50" t="str">
        <f t="shared" si="346"/>
        <v>2003_24_5</v>
      </c>
      <c r="E583" s="50" t="str">
        <f t="shared" si="349"/>
        <v>2_5_24</v>
      </c>
      <c r="F583" s="50">
        <f t="shared" si="350"/>
        <v>2</v>
      </c>
      <c r="G583" s="50">
        <f t="shared" si="351"/>
        <v>278</v>
      </c>
      <c r="H583" s="50">
        <f t="shared" si="352"/>
        <v>2278</v>
      </c>
      <c r="I583" s="57">
        <v>2003</v>
      </c>
      <c r="J583" s="57" t="s">
        <v>316</v>
      </c>
      <c r="K583" s="57" t="s">
        <v>321</v>
      </c>
      <c r="L583" s="57" t="str">
        <f t="shared" si="353"/>
        <v>2003_美術</v>
      </c>
      <c r="M583" s="57" t="str">
        <f t="shared" si="354"/>
        <v>2003_美術_絵画</v>
      </c>
      <c r="N583" s="57">
        <f t="shared" si="347"/>
        <v>2278</v>
      </c>
      <c r="P583" s="57">
        <f t="shared" si="355"/>
        <v>582</v>
      </c>
      <c r="X583" s="59">
        <v>80</v>
      </c>
      <c r="Y583" s="56" t="str">
        <f t="shared" si="342"/>
        <v/>
      </c>
      <c r="Z583" s="57" t="str">
        <f t="shared" si="343"/>
        <v/>
      </c>
      <c r="AA583" s="57" t="str">
        <f t="shared" si="356"/>
        <v/>
      </c>
      <c r="AB583" s="57" t="str">
        <f t="shared" si="356"/>
        <v/>
      </c>
      <c r="AC583" s="57" t="str">
        <f t="shared" si="356"/>
        <v/>
      </c>
      <c r="AD583" s="57" t="str">
        <f t="shared" si="356"/>
        <v/>
      </c>
      <c r="AE583" s="57" t="str">
        <f t="shared" si="356"/>
        <v/>
      </c>
      <c r="AF583" s="57" t="str">
        <f t="shared" si="356"/>
        <v/>
      </c>
      <c r="AG583" s="57" t="str">
        <f t="shared" si="356"/>
        <v/>
      </c>
      <c r="AH583" s="57" t="str">
        <f t="shared" si="356"/>
        <v/>
      </c>
      <c r="AI583" s="57" t="str">
        <f t="shared" si="356"/>
        <v/>
      </c>
      <c r="AJ583" s="57" t="str">
        <f t="shared" si="356"/>
        <v/>
      </c>
      <c r="AK583" s="57" t="str">
        <f t="shared" si="356"/>
        <v/>
      </c>
      <c r="AL583" s="57" t="str">
        <f t="shared" si="356"/>
        <v/>
      </c>
      <c r="AM583" s="57" t="str">
        <f t="shared" si="356"/>
        <v/>
      </c>
      <c r="AN583" s="57" t="str">
        <f t="shared" si="356"/>
        <v/>
      </c>
      <c r="AO583" s="57" t="str">
        <f t="shared" si="356"/>
        <v/>
      </c>
      <c r="AP583" s="57" t="str">
        <f t="shared" si="356"/>
        <v/>
      </c>
      <c r="AQ583" s="57" t="str">
        <f t="shared" si="348"/>
        <v/>
      </c>
      <c r="AR583" s="57" t="str">
        <f t="shared" si="348"/>
        <v/>
      </c>
      <c r="AS583" s="57" t="str">
        <f t="shared" si="348"/>
        <v/>
      </c>
      <c r="AT583" s="57" t="str">
        <f t="shared" si="348"/>
        <v/>
      </c>
      <c r="AU583" s="57" t="str">
        <f t="shared" si="348"/>
        <v/>
      </c>
      <c r="AV583" s="57" t="str">
        <f t="shared" si="348"/>
        <v/>
      </c>
      <c r="AW583" s="57" t="str">
        <f t="shared" si="348"/>
        <v/>
      </c>
      <c r="AX583" s="57" t="str">
        <f t="shared" si="348"/>
        <v/>
      </c>
      <c r="AY583" s="57" t="str">
        <f t="shared" si="348"/>
        <v/>
      </c>
      <c r="AZ583" s="57" t="str">
        <f t="shared" si="348"/>
        <v/>
      </c>
    </row>
    <row r="584" spans="2:52" x14ac:dyDescent="0.15">
      <c r="B584" s="50">
        <f t="shared" si="344"/>
        <v>24</v>
      </c>
      <c r="C584" s="50">
        <f t="shared" si="345"/>
        <v>6</v>
      </c>
      <c r="D584" s="50" t="str">
        <f t="shared" si="346"/>
        <v>2003_24_6</v>
      </c>
      <c r="E584" s="50" t="str">
        <f t="shared" si="349"/>
        <v>2_6_24</v>
      </c>
      <c r="F584" s="50">
        <f t="shared" si="350"/>
        <v>2</v>
      </c>
      <c r="G584" s="50">
        <f t="shared" si="351"/>
        <v>279</v>
      </c>
      <c r="H584" s="50">
        <f t="shared" si="352"/>
        <v>2279</v>
      </c>
      <c r="I584" s="57">
        <v>2003</v>
      </c>
      <c r="J584" s="57" t="s">
        <v>316</v>
      </c>
      <c r="K584" s="57" t="s">
        <v>322</v>
      </c>
      <c r="L584" s="57" t="str">
        <f t="shared" si="353"/>
        <v>2003_美術</v>
      </c>
      <c r="M584" s="57" t="str">
        <f t="shared" si="354"/>
        <v>2003_美術_版画</v>
      </c>
      <c r="N584" s="57">
        <f t="shared" si="347"/>
        <v>2279</v>
      </c>
      <c r="P584" s="57">
        <f t="shared" si="355"/>
        <v>583</v>
      </c>
      <c r="X584" s="59">
        <v>81</v>
      </c>
      <c r="Y584" s="56" t="str">
        <f t="shared" si="342"/>
        <v/>
      </c>
      <c r="Z584" s="57" t="str">
        <f t="shared" si="343"/>
        <v/>
      </c>
      <c r="AA584" s="57" t="str">
        <f t="shared" si="356"/>
        <v/>
      </c>
      <c r="AB584" s="57" t="str">
        <f t="shared" si="356"/>
        <v/>
      </c>
      <c r="AC584" s="57" t="str">
        <f t="shared" si="356"/>
        <v/>
      </c>
      <c r="AD584" s="57" t="str">
        <f t="shared" si="356"/>
        <v/>
      </c>
      <c r="AE584" s="57" t="str">
        <f t="shared" si="356"/>
        <v/>
      </c>
      <c r="AF584" s="57" t="str">
        <f t="shared" si="356"/>
        <v/>
      </c>
      <c r="AG584" s="57" t="str">
        <f t="shared" si="356"/>
        <v/>
      </c>
      <c r="AH584" s="57" t="str">
        <f t="shared" si="356"/>
        <v/>
      </c>
      <c r="AI584" s="57" t="str">
        <f t="shared" si="356"/>
        <v/>
      </c>
      <c r="AJ584" s="57" t="str">
        <f t="shared" si="356"/>
        <v/>
      </c>
      <c r="AK584" s="57" t="str">
        <f t="shared" si="356"/>
        <v/>
      </c>
      <c r="AL584" s="57" t="str">
        <f t="shared" si="356"/>
        <v/>
      </c>
      <c r="AM584" s="57" t="str">
        <f t="shared" si="356"/>
        <v/>
      </c>
      <c r="AN584" s="57" t="str">
        <f t="shared" si="356"/>
        <v/>
      </c>
      <c r="AO584" s="57" t="str">
        <f t="shared" si="356"/>
        <v/>
      </c>
      <c r="AP584" s="57" t="str">
        <f t="shared" si="356"/>
        <v/>
      </c>
      <c r="AQ584" s="57" t="str">
        <f t="shared" si="348"/>
        <v/>
      </c>
      <c r="AR584" s="57" t="str">
        <f t="shared" si="348"/>
        <v/>
      </c>
      <c r="AS584" s="57" t="str">
        <f t="shared" si="348"/>
        <v/>
      </c>
      <c r="AT584" s="57" t="str">
        <f t="shared" si="348"/>
        <v/>
      </c>
      <c r="AU584" s="57" t="str">
        <f t="shared" si="348"/>
        <v/>
      </c>
      <c r="AV584" s="57" t="str">
        <f t="shared" si="348"/>
        <v/>
      </c>
      <c r="AW584" s="57" t="str">
        <f t="shared" si="348"/>
        <v/>
      </c>
      <c r="AX584" s="57" t="str">
        <f t="shared" si="348"/>
        <v/>
      </c>
      <c r="AY584" s="57" t="str">
        <f t="shared" si="348"/>
        <v/>
      </c>
      <c r="AZ584" s="57" t="str">
        <f t="shared" si="348"/>
        <v/>
      </c>
    </row>
    <row r="585" spans="2:52" x14ac:dyDescent="0.15">
      <c r="B585" s="50">
        <f t="shared" si="344"/>
        <v>24</v>
      </c>
      <c r="C585" s="50">
        <f t="shared" si="345"/>
        <v>7</v>
      </c>
      <c r="D585" s="50" t="str">
        <f t="shared" si="346"/>
        <v>2003_24_7</v>
      </c>
      <c r="E585" s="50" t="str">
        <f t="shared" si="349"/>
        <v>2_7_24</v>
      </c>
      <c r="F585" s="50">
        <f t="shared" si="350"/>
        <v>2</v>
      </c>
      <c r="G585" s="50">
        <f t="shared" si="351"/>
        <v>280</v>
      </c>
      <c r="H585" s="50">
        <f t="shared" si="352"/>
        <v>2280</v>
      </c>
      <c r="I585" s="57">
        <v>2003</v>
      </c>
      <c r="J585" s="57" t="s">
        <v>316</v>
      </c>
      <c r="K585" s="57" t="s">
        <v>323</v>
      </c>
      <c r="L585" s="57" t="str">
        <f t="shared" si="353"/>
        <v>2003_美術</v>
      </c>
      <c r="M585" s="57" t="str">
        <f t="shared" si="354"/>
        <v>2003_美術_彫刻</v>
      </c>
      <c r="N585" s="57">
        <f t="shared" si="347"/>
        <v>2280</v>
      </c>
      <c r="P585" s="57">
        <f t="shared" si="355"/>
        <v>584</v>
      </c>
      <c r="X585" s="59">
        <v>82</v>
      </c>
      <c r="Y585" s="56" t="str">
        <f t="shared" si="342"/>
        <v/>
      </c>
      <c r="Z585" s="57" t="str">
        <f t="shared" si="343"/>
        <v/>
      </c>
      <c r="AA585" s="57" t="str">
        <f t="shared" si="356"/>
        <v/>
      </c>
      <c r="AB585" s="57" t="str">
        <f t="shared" si="356"/>
        <v/>
      </c>
      <c r="AC585" s="57" t="str">
        <f t="shared" si="356"/>
        <v/>
      </c>
      <c r="AD585" s="57" t="str">
        <f t="shared" si="356"/>
        <v/>
      </c>
      <c r="AE585" s="57" t="str">
        <f t="shared" si="356"/>
        <v/>
      </c>
      <c r="AF585" s="57" t="str">
        <f t="shared" si="356"/>
        <v/>
      </c>
      <c r="AG585" s="57" t="str">
        <f t="shared" si="356"/>
        <v/>
      </c>
      <c r="AH585" s="57" t="str">
        <f t="shared" si="356"/>
        <v/>
      </c>
      <c r="AI585" s="57" t="str">
        <f t="shared" si="356"/>
        <v/>
      </c>
      <c r="AJ585" s="57" t="str">
        <f t="shared" si="356"/>
        <v/>
      </c>
      <c r="AK585" s="57" t="str">
        <f t="shared" si="356"/>
        <v/>
      </c>
      <c r="AL585" s="57" t="str">
        <f t="shared" si="356"/>
        <v/>
      </c>
      <c r="AM585" s="57" t="str">
        <f t="shared" si="356"/>
        <v/>
      </c>
      <c r="AN585" s="57" t="str">
        <f t="shared" si="356"/>
        <v/>
      </c>
      <c r="AO585" s="57" t="str">
        <f t="shared" si="356"/>
        <v/>
      </c>
      <c r="AP585" s="57" t="str">
        <f t="shared" si="356"/>
        <v/>
      </c>
      <c r="AQ585" s="57" t="str">
        <f t="shared" si="348"/>
        <v/>
      </c>
      <c r="AR585" s="57" t="str">
        <f t="shared" si="348"/>
        <v/>
      </c>
      <c r="AS585" s="57" t="str">
        <f t="shared" si="348"/>
        <v/>
      </c>
      <c r="AT585" s="57" t="str">
        <f t="shared" si="348"/>
        <v/>
      </c>
      <c r="AU585" s="57" t="str">
        <f t="shared" si="348"/>
        <v/>
      </c>
      <c r="AV585" s="57" t="str">
        <f t="shared" si="348"/>
        <v/>
      </c>
      <c r="AW585" s="57" t="str">
        <f t="shared" si="348"/>
        <v/>
      </c>
      <c r="AX585" s="57" t="str">
        <f t="shared" si="348"/>
        <v/>
      </c>
      <c r="AY585" s="57" t="str">
        <f t="shared" si="348"/>
        <v/>
      </c>
      <c r="AZ585" s="57" t="str">
        <f t="shared" si="348"/>
        <v/>
      </c>
    </row>
    <row r="586" spans="2:52" x14ac:dyDescent="0.15">
      <c r="B586" s="50">
        <f t="shared" si="344"/>
        <v>24</v>
      </c>
      <c r="C586" s="50">
        <f t="shared" si="345"/>
        <v>8</v>
      </c>
      <c r="D586" s="50" t="str">
        <f t="shared" si="346"/>
        <v>2003_24_8</v>
      </c>
      <c r="E586" s="50" t="str">
        <f t="shared" si="349"/>
        <v>2_8_24</v>
      </c>
      <c r="F586" s="50">
        <f t="shared" si="350"/>
        <v>2</v>
      </c>
      <c r="G586" s="50">
        <f t="shared" si="351"/>
        <v>281</v>
      </c>
      <c r="H586" s="50">
        <f t="shared" si="352"/>
        <v>2281</v>
      </c>
      <c r="I586" s="57">
        <v>2003</v>
      </c>
      <c r="J586" s="57" t="s">
        <v>316</v>
      </c>
      <c r="K586" s="57" t="s">
        <v>324</v>
      </c>
      <c r="L586" s="57" t="str">
        <f t="shared" si="353"/>
        <v>2003_美術</v>
      </c>
      <c r="M586" s="57" t="str">
        <f t="shared" si="354"/>
        <v>2003_美術_ビジュアルデザイン</v>
      </c>
      <c r="N586" s="57">
        <f t="shared" si="347"/>
        <v>2281</v>
      </c>
      <c r="P586" s="57">
        <f t="shared" si="355"/>
        <v>585</v>
      </c>
      <c r="X586" s="59">
        <v>83</v>
      </c>
      <c r="Y586" s="56" t="str">
        <f t="shared" si="342"/>
        <v/>
      </c>
      <c r="Z586" s="57" t="str">
        <f t="shared" si="343"/>
        <v/>
      </c>
      <c r="AA586" s="57" t="str">
        <f t="shared" si="356"/>
        <v/>
      </c>
      <c r="AB586" s="57" t="str">
        <f t="shared" si="356"/>
        <v/>
      </c>
      <c r="AC586" s="57" t="str">
        <f t="shared" si="356"/>
        <v/>
      </c>
      <c r="AD586" s="57" t="str">
        <f t="shared" si="356"/>
        <v/>
      </c>
      <c r="AE586" s="57" t="str">
        <f t="shared" si="356"/>
        <v/>
      </c>
      <c r="AF586" s="57" t="str">
        <f t="shared" si="356"/>
        <v/>
      </c>
      <c r="AG586" s="57" t="str">
        <f t="shared" si="356"/>
        <v/>
      </c>
      <c r="AH586" s="57" t="str">
        <f t="shared" si="356"/>
        <v/>
      </c>
      <c r="AI586" s="57" t="str">
        <f t="shared" si="356"/>
        <v/>
      </c>
      <c r="AJ586" s="57" t="str">
        <f t="shared" si="356"/>
        <v/>
      </c>
      <c r="AK586" s="57" t="str">
        <f t="shared" si="356"/>
        <v/>
      </c>
      <c r="AL586" s="57" t="str">
        <f t="shared" si="356"/>
        <v/>
      </c>
      <c r="AM586" s="57" t="str">
        <f t="shared" si="356"/>
        <v/>
      </c>
      <c r="AN586" s="57" t="str">
        <f t="shared" si="356"/>
        <v/>
      </c>
      <c r="AO586" s="57" t="str">
        <f t="shared" si="356"/>
        <v/>
      </c>
      <c r="AP586" s="57" t="str">
        <f t="shared" si="356"/>
        <v/>
      </c>
      <c r="AQ586" s="57" t="str">
        <f t="shared" si="348"/>
        <v/>
      </c>
      <c r="AR586" s="57" t="str">
        <f t="shared" si="348"/>
        <v/>
      </c>
      <c r="AS586" s="57" t="str">
        <f t="shared" si="348"/>
        <v/>
      </c>
      <c r="AT586" s="57" t="str">
        <f t="shared" si="348"/>
        <v/>
      </c>
      <c r="AU586" s="57" t="str">
        <f t="shared" si="348"/>
        <v/>
      </c>
      <c r="AV586" s="57" t="str">
        <f t="shared" si="348"/>
        <v/>
      </c>
      <c r="AW586" s="57" t="str">
        <f t="shared" si="348"/>
        <v/>
      </c>
      <c r="AX586" s="57" t="str">
        <f t="shared" si="348"/>
        <v/>
      </c>
      <c r="AY586" s="57" t="str">
        <f t="shared" si="348"/>
        <v/>
      </c>
      <c r="AZ586" s="57" t="str">
        <f t="shared" si="348"/>
        <v/>
      </c>
    </row>
    <row r="587" spans="2:52" x14ac:dyDescent="0.15">
      <c r="B587" s="50">
        <f t="shared" si="344"/>
        <v>24</v>
      </c>
      <c r="C587" s="50">
        <f t="shared" si="345"/>
        <v>9</v>
      </c>
      <c r="D587" s="50" t="str">
        <f t="shared" si="346"/>
        <v>2003_24_9</v>
      </c>
      <c r="E587" s="50" t="str">
        <f t="shared" si="349"/>
        <v>2_9_24</v>
      </c>
      <c r="F587" s="50">
        <f t="shared" si="350"/>
        <v>2</v>
      </c>
      <c r="G587" s="50">
        <f t="shared" si="351"/>
        <v>282</v>
      </c>
      <c r="H587" s="50">
        <f t="shared" si="352"/>
        <v>2282</v>
      </c>
      <c r="I587" s="57">
        <v>2003</v>
      </c>
      <c r="J587" s="57" t="s">
        <v>316</v>
      </c>
      <c r="K587" s="57" t="s">
        <v>325</v>
      </c>
      <c r="L587" s="57" t="str">
        <f t="shared" si="353"/>
        <v>2003_美術</v>
      </c>
      <c r="M587" s="57" t="str">
        <f t="shared" si="354"/>
        <v>2003_美術_クラフトデザイン</v>
      </c>
      <c r="N587" s="57">
        <f t="shared" si="347"/>
        <v>2282</v>
      </c>
      <c r="P587" s="57">
        <f t="shared" si="355"/>
        <v>586</v>
      </c>
      <c r="X587" s="59">
        <v>84</v>
      </c>
      <c r="Y587" s="56" t="str">
        <f t="shared" si="342"/>
        <v/>
      </c>
      <c r="Z587" s="57" t="str">
        <f t="shared" si="343"/>
        <v/>
      </c>
      <c r="AA587" s="57" t="str">
        <f t="shared" si="356"/>
        <v/>
      </c>
      <c r="AB587" s="57" t="str">
        <f t="shared" si="356"/>
        <v/>
      </c>
      <c r="AC587" s="57" t="str">
        <f t="shared" si="356"/>
        <v/>
      </c>
      <c r="AD587" s="57" t="str">
        <f t="shared" si="356"/>
        <v/>
      </c>
      <c r="AE587" s="57" t="str">
        <f t="shared" si="356"/>
        <v/>
      </c>
      <c r="AF587" s="57" t="str">
        <f t="shared" si="356"/>
        <v/>
      </c>
      <c r="AG587" s="57" t="str">
        <f t="shared" si="356"/>
        <v/>
      </c>
      <c r="AH587" s="57" t="str">
        <f t="shared" si="356"/>
        <v/>
      </c>
      <c r="AI587" s="57" t="str">
        <f t="shared" si="356"/>
        <v/>
      </c>
      <c r="AJ587" s="57" t="str">
        <f t="shared" si="356"/>
        <v/>
      </c>
      <c r="AK587" s="57" t="str">
        <f t="shared" si="356"/>
        <v/>
      </c>
      <c r="AL587" s="57" t="str">
        <f t="shared" si="356"/>
        <v/>
      </c>
      <c r="AM587" s="57" t="str">
        <f t="shared" si="356"/>
        <v/>
      </c>
      <c r="AN587" s="57" t="str">
        <f t="shared" si="356"/>
        <v/>
      </c>
      <c r="AO587" s="57" t="str">
        <f t="shared" si="356"/>
        <v/>
      </c>
      <c r="AP587" s="57" t="str">
        <f t="shared" si="356"/>
        <v/>
      </c>
      <c r="AQ587" s="57" t="str">
        <f t="shared" si="348"/>
        <v/>
      </c>
      <c r="AR587" s="57" t="str">
        <f t="shared" si="348"/>
        <v/>
      </c>
      <c r="AS587" s="57" t="str">
        <f t="shared" si="348"/>
        <v/>
      </c>
      <c r="AT587" s="57" t="str">
        <f t="shared" si="348"/>
        <v/>
      </c>
      <c r="AU587" s="57" t="str">
        <f t="shared" si="348"/>
        <v/>
      </c>
      <c r="AV587" s="57" t="str">
        <f t="shared" si="348"/>
        <v/>
      </c>
      <c r="AW587" s="57" t="str">
        <f t="shared" si="348"/>
        <v/>
      </c>
      <c r="AX587" s="57" t="str">
        <f t="shared" si="348"/>
        <v/>
      </c>
      <c r="AY587" s="57" t="str">
        <f t="shared" si="348"/>
        <v/>
      </c>
      <c r="AZ587" s="57" t="str">
        <f t="shared" si="348"/>
        <v/>
      </c>
    </row>
    <row r="588" spans="2:52" x14ac:dyDescent="0.15">
      <c r="B588" s="50">
        <f t="shared" si="344"/>
        <v>24</v>
      </c>
      <c r="C588" s="50">
        <f t="shared" si="345"/>
        <v>10</v>
      </c>
      <c r="D588" s="50" t="str">
        <f t="shared" si="346"/>
        <v>2003_24_10</v>
      </c>
      <c r="E588" s="50" t="str">
        <f t="shared" si="349"/>
        <v>2_10_24</v>
      </c>
      <c r="F588" s="50">
        <f t="shared" si="350"/>
        <v>2</v>
      </c>
      <c r="G588" s="50">
        <f t="shared" si="351"/>
        <v>283</v>
      </c>
      <c r="H588" s="50">
        <f t="shared" si="352"/>
        <v>2283</v>
      </c>
      <c r="I588" s="57">
        <v>2003</v>
      </c>
      <c r="J588" s="57" t="s">
        <v>316</v>
      </c>
      <c r="K588" s="57" t="s">
        <v>623</v>
      </c>
      <c r="L588" s="57" t="str">
        <f t="shared" si="353"/>
        <v>2003_美術</v>
      </c>
      <c r="M588" s="57" t="str">
        <f t="shared" si="354"/>
        <v>2003_美術_映像メディア表現</v>
      </c>
      <c r="N588" s="57">
        <f t="shared" si="347"/>
        <v>2283</v>
      </c>
      <c r="P588" s="57">
        <f t="shared" si="355"/>
        <v>587</v>
      </c>
      <c r="X588" s="59">
        <v>85</v>
      </c>
      <c r="Y588" s="56" t="str">
        <f t="shared" si="342"/>
        <v/>
      </c>
      <c r="Z588" s="57" t="str">
        <f t="shared" si="343"/>
        <v/>
      </c>
      <c r="AA588" s="57" t="str">
        <f t="shared" si="356"/>
        <v/>
      </c>
      <c r="AB588" s="57" t="str">
        <f t="shared" si="356"/>
        <v/>
      </c>
      <c r="AC588" s="57" t="str">
        <f t="shared" si="356"/>
        <v/>
      </c>
      <c r="AD588" s="57" t="str">
        <f t="shared" si="356"/>
        <v/>
      </c>
      <c r="AE588" s="57" t="str">
        <f t="shared" si="356"/>
        <v/>
      </c>
      <c r="AF588" s="57" t="str">
        <f t="shared" si="356"/>
        <v/>
      </c>
      <c r="AG588" s="57" t="str">
        <f t="shared" si="356"/>
        <v/>
      </c>
      <c r="AH588" s="57" t="str">
        <f t="shared" si="356"/>
        <v/>
      </c>
      <c r="AI588" s="57" t="str">
        <f t="shared" si="356"/>
        <v/>
      </c>
      <c r="AJ588" s="57" t="str">
        <f t="shared" si="356"/>
        <v/>
      </c>
      <c r="AK588" s="57" t="str">
        <f t="shared" si="356"/>
        <v/>
      </c>
      <c r="AL588" s="57" t="str">
        <f t="shared" si="356"/>
        <v/>
      </c>
      <c r="AM588" s="57" t="str">
        <f t="shared" si="356"/>
        <v/>
      </c>
      <c r="AN588" s="57" t="str">
        <f t="shared" si="356"/>
        <v/>
      </c>
      <c r="AO588" s="57" t="str">
        <f t="shared" si="356"/>
        <v/>
      </c>
      <c r="AP588" s="57" t="str">
        <f t="shared" si="356"/>
        <v/>
      </c>
      <c r="AQ588" s="57" t="str">
        <f t="shared" si="348"/>
        <v/>
      </c>
      <c r="AR588" s="57" t="str">
        <f t="shared" si="348"/>
        <v/>
      </c>
      <c r="AS588" s="57" t="str">
        <f t="shared" si="348"/>
        <v/>
      </c>
      <c r="AT588" s="57" t="str">
        <f t="shared" si="348"/>
        <v/>
      </c>
      <c r="AU588" s="57" t="str">
        <f t="shared" si="348"/>
        <v/>
      </c>
      <c r="AV588" s="57" t="str">
        <f t="shared" si="348"/>
        <v/>
      </c>
      <c r="AW588" s="57" t="str">
        <f t="shared" si="348"/>
        <v/>
      </c>
      <c r="AX588" s="57" t="str">
        <f t="shared" si="348"/>
        <v/>
      </c>
      <c r="AY588" s="57" t="str">
        <f t="shared" si="348"/>
        <v/>
      </c>
      <c r="AZ588" s="57" t="str">
        <f t="shared" si="348"/>
        <v/>
      </c>
    </row>
    <row r="589" spans="2:52" x14ac:dyDescent="0.15">
      <c r="B589" s="50">
        <f t="shared" si="344"/>
        <v>24</v>
      </c>
      <c r="C589" s="50">
        <f t="shared" si="345"/>
        <v>11</v>
      </c>
      <c r="D589" s="50" t="str">
        <f t="shared" si="346"/>
        <v>2003_24_11</v>
      </c>
      <c r="E589" s="50" t="str">
        <f t="shared" si="349"/>
        <v>2_11_24</v>
      </c>
      <c r="F589" s="50">
        <f t="shared" si="350"/>
        <v>2</v>
      </c>
      <c r="G589" s="50">
        <f t="shared" si="351"/>
        <v>284</v>
      </c>
      <c r="H589" s="50">
        <f t="shared" si="352"/>
        <v>2284</v>
      </c>
      <c r="I589" s="57">
        <v>2003</v>
      </c>
      <c r="J589" s="57" t="s">
        <v>316</v>
      </c>
      <c r="K589" s="57" t="s">
        <v>328</v>
      </c>
      <c r="L589" s="57" t="str">
        <f t="shared" si="353"/>
        <v>2003_美術</v>
      </c>
      <c r="M589" s="57" t="str">
        <f t="shared" si="354"/>
        <v>2003_美術_環境造形</v>
      </c>
      <c r="N589" s="57">
        <f t="shared" si="347"/>
        <v>2284</v>
      </c>
      <c r="P589" s="57">
        <f t="shared" si="355"/>
        <v>588</v>
      </c>
      <c r="X589" s="59">
        <v>86</v>
      </c>
      <c r="Y589" s="56" t="str">
        <f t="shared" si="342"/>
        <v/>
      </c>
      <c r="Z589" s="57" t="str">
        <f t="shared" si="343"/>
        <v/>
      </c>
      <c r="AA589" s="57" t="str">
        <f t="shared" si="356"/>
        <v/>
      </c>
      <c r="AB589" s="57" t="str">
        <f t="shared" si="356"/>
        <v/>
      </c>
      <c r="AC589" s="57" t="str">
        <f t="shared" si="356"/>
        <v/>
      </c>
      <c r="AD589" s="57" t="str">
        <f t="shared" si="356"/>
        <v/>
      </c>
      <c r="AE589" s="57" t="str">
        <f t="shared" si="356"/>
        <v/>
      </c>
      <c r="AF589" s="57" t="str">
        <f t="shared" si="356"/>
        <v/>
      </c>
      <c r="AG589" s="57" t="str">
        <f t="shared" si="356"/>
        <v/>
      </c>
      <c r="AH589" s="57" t="str">
        <f t="shared" si="356"/>
        <v/>
      </c>
      <c r="AI589" s="57" t="str">
        <f t="shared" si="356"/>
        <v/>
      </c>
      <c r="AJ589" s="57" t="str">
        <f t="shared" si="356"/>
        <v/>
      </c>
      <c r="AK589" s="57" t="str">
        <f t="shared" si="356"/>
        <v/>
      </c>
      <c r="AL589" s="57" t="str">
        <f t="shared" si="356"/>
        <v/>
      </c>
      <c r="AM589" s="57" t="str">
        <f t="shared" si="356"/>
        <v/>
      </c>
      <c r="AN589" s="57" t="str">
        <f t="shared" si="356"/>
        <v/>
      </c>
      <c r="AO589" s="57" t="str">
        <f t="shared" si="356"/>
        <v/>
      </c>
      <c r="AP589" s="57" t="str">
        <f t="shared" si="356"/>
        <v/>
      </c>
      <c r="AQ589" s="57" t="str">
        <f t="shared" si="348"/>
        <v/>
      </c>
      <c r="AR589" s="57" t="str">
        <f t="shared" si="348"/>
        <v/>
      </c>
      <c r="AS589" s="57" t="str">
        <f t="shared" si="348"/>
        <v/>
      </c>
      <c r="AT589" s="57" t="str">
        <f t="shared" si="348"/>
        <v/>
      </c>
      <c r="AU589" s="57" t="str">
        <f t="shared" si="348"/>
        <v/>
      </c>
      <c r="AV589" s="57" t="str">
        <f t="shared" si="348"/>
        <v/>
      </c>
      <c r="AW589" s="57" t="str">
        <f t="shared" si="348"/>
        <v/>
      </c>
      <c r="AX589" s="57" t="str">
        <f t="shared" si="348"/>
        <v/>
      </c>
      <c r="AY589" s="57" t="str">
        <f t="shared" si="348"/>
        <v/>
      </c>
      <c r="AZ589" s="57" t="str">
        <f t="shared" si="348"/>
        <v/>
      </c>
    </row>
    <row r="590" spans="2:52" x14ac:dyDescent="0.15">
      <c r="B590" s="50">
        <f t="shared" si="344"/>
        <v>24</v>
      </c>
      <c r="C590" s="50">
        <f t="shared" si="345"/>
        <v>12</v>
      </c>
      <c r="D590" s="50" t="str">
        <f t="shared" si="346"/>
        <v>2003_24_12</v>
      </c>
      <c r="E590" s="50" t="str">
        <f t="shared" si="349"/>
        <v>2_12_24</v>
      </c>
      <c r="F590" s="50">
        <f t="shared" si="350"/>
        <v>2</v>
      </c>
      <c r="G590" s="50">
        <f t="shared" si="351"/>
        <v>285</v>
      </c>
      <c r="H590" s="50">
        <f t="shared" si="352"/>
        <v>2285</v>
      </c>
      <c r="I590" s="57">
        <v>2003</v>
      </c>
      <c r="J590" s="57" t="s">
        <v>316</v>
      </c>
      <c r="K590" s="57" t="s">
        <v>315</v>
      </c>
      <c r="L590" s="57" t="str">
        <f t="shared" si="353"/>
        <v>2003_美術</v>
      </c>
      <c r="M590" s="57" t="str">
        <f t="shared" si="354"/>
        <v>2003_美術_鑑賞研究</v>
      </c>
      <c r="N590" s="57">
        <f t="shared" si="347"/>
        <v>2285</v>
      </c>
      <c r="P590" s="57">
        <f t="shared" si="355"/>
        <v>589</v>
      </c>
      <c r="X590" s="59">
        <v>87</v>
      </c>
      <c r="Y590" s="56" t="str">
        <f t="shared" si="342"/>
        <v/>
      </c>
      <c r="Z590" s="57" t="str">
        <f t="shared" si="343"/>
        <v/>
      </c>
      <c r="AA590" s="57" t="str">
        <f t="shared" si="356"/>
        <v/>
      </c>
      <c r="AB590" s="57" t="str">
        <f t="shared" si="356"/>
        <v/>
      </c>
      <c r="AC590" s="57" t="str">
        <f t="shared" si="356"/>
        <v/>
      </c>
      <c r="AD590" s="57" t="str">
        <f t="shared" si="356"/>
        <v/>
      </c>
      <c r="AE590" s="57" t="str">
        <f t="shared" si="356"/>
        <v/>
      </c>
      <c r="AF590" s="57" t="str">
        <f t="shared" si="356"/>
        <v/>
      </c>
      <c r="AG590" s="57" t="str">
        <f t="shared" si="356"/>
        <v/>
      </c>
      <c r="AH590" s="57" t="str">
        <f t="shared" si="356"/>
        <v/>
      </c>
      <c r="AI590" s="57" t="str">
        <f t="shared" si="356"/>
        <v/>
      </c>
      <c r="AJ590" s="57" t="str">
        <f t="shared" si="356"/>
        <v/>
      </c>
      <c r="AK590" s="57" t="str">
        <f t="shared" si="356"/>
        <v/>
      </c>
      <c r="AL590" s="57" t="str">
        <f t="shared" si="356"/>
        <v/>
      </c>
      <c r="AM590" s="57" t="str">
        <f t="shared" si="356"/>
        <v/>
      </c>
      <c r="AN590" s="57" t="str">
        <f t="shared" si="356"/>
        <v/>
      </c>
      <c r="AO590" s="57" t="str">
        <f t="shared" si="356"/>
        <v/>
      </c>
      <c r="AP590" s="57" t="str">
        <f t="shared" si="356"/>
        <v/>
      </c>
      <c r="AQ590" s="57" t="str">
        <f t="shared" si="348"/>
        <v/>
      </c>
      <c r="AR590" s="57" t="str">
        <f t="shared" si="348"/>
        <v/>
      </c>
      <c r="AS590" s="57" t="str">
        <f t="shared" si="348"/>
        <v/>
      </c>
      <c r="AT590" s="57" t="str">
        <f t="shared" si="348"/>
        <v/>
      </c>
      <c r="AU590" s="57" t="str">
        <f t="shared" si="348"/>
        <v/>
      </c>
      <c r="AV590" s="57" t="str">
        <f t="shared" si="348"/>
        <v/>
      </c>
      <c r="AW590" s="57" t="str">
        <f t="shared" si="348"/>
        <v/>
      </c>
      <c r="AX590" s="57" t="str">
        <f t="shared" si="348"/>
        <v/>
      </c>
      <c r="AY590" s="57" t="str">
        <f t="shared" si="348"/>
        <v/>
      </c>
      <c r="AZ590" s="57" t="str">
        <f t="shared" si="348"/>
        <v/>
      </c>
    </row>
    <row r="591" spans="2:52" x14ac:dyDescent="0.15">
      <c r="B591" s="50">
        <f t="shared" si="344"/>
        <v>24</v>
      </c>
      <c r="C591" s="50">
        <f t="shared" si="345"/>
        <v>13</v>
      </c>
      <c r="D591" s="50" t="str">
        <f t="shared" si="346"/>
        <v>2003_24_13</v>
      </c>
      <c r="E591" s="50" t="str">
        <f t="shared" si="349"/>
        <v>2_13_24</v>
      </c>
      <c r="F591" s="50">
        <f t="shared" si="350"/>
        <v>2</v>
      </c>
      <c r="G591" s="50">
        <f t="shared" si="351"/>
        <v>286</v>
      </c>
      <c r="H591" s="50">
        <f t="shared" si="352"/>
        <v>2286</v>
      </c>
      <c r="I591" s="57">
        <v>2003</v>
      </c>
      <c r="J591" s="57" t="s">
        <v>316</v>
      </c>
      <c r="K591" s="57" t="s">
        <v>573</v>
      </c>
      <c r="L591" s="57" t="str">
        <f t="shared" si="353"/>
        <v>2003_美術</v>
      </c>
      <c r="M591" s="57" t="str">
        <f t="shared" si="354"/>
        <v>2003_美術_学校設定科目</v>
      </c>
      <c r="N591" s="57">
        <f t="shared" si="347"/>
        <v>2286</v>
      </c>
      <c r="P591" s="57">
        <f t="shared" si="355"/>
        <v>590</v>
      </c>
      <c r="X591" s="59">
        <v>88</v>
      </c>
      <c r="Y591" s="56" t="str">
        <f t="shared" si="342"/>
        <v/>
      </c>
      <c r="Z591" s="57" t="str">
        <f t="shared" si="343"/>
        <v/>
      </c>
      <c r="AA591" s="57" t="str">
        <f t="shared" si="356"/>
        <v/>
      </c>
      <c r="AB591" s="57" t="str">
        <f t="shared" si="356"/>
        <v/>
      </c>
      <c r="AC591" s="57" t="str">
        <f t="shared" si="356"/>
        <v/>
      </c>
      <c r="AD591" s="57" t="str">
        <f t="shared" si="356"/>
        <v/>
      </c>
      <c r="AE591" s="57" t="str">
        <f t="shared" si="356"/>
        <v/>
      </c>
      <c r="AF591" s="57" t="str">
        <f t="shared" si="356"/>
        <v/>
      </c>
      <c r="AG591" s="57" t="str">
        <f t="shared" si="356"/>
        <v/>
      </c>
      <c r="AH591" s="57" t="str">
        <f t="shared" si="356"/>
        <v/>
      </c>
      <c r="AI591" s="57" t="str">
        <f t="shared" si="356"/>
        <v/>
      </c>
      <c r="AJ591" s="57" t="str">
        <f t="shared" si="356"/>
        <v/>
      </c>
      <c r="AK591" s="57" t="str">
        <f t="shared" si="356"/>
        <v/>
      </c>
      <c r="AL591" s="57" t="str">
        <f t="shared" si="356"/>
        <v/>
      </c>
      <c r="AM591" s="57" t="str">
        <f t="shared" si="356"/>
        <v/>
      </c>
      <c r="AN591" s="57" t="str">
        <f t="shared" si="356"/>
        <v/>
      </c>
      <c r="AO591" s="57" t="str">
        <f t="shared" si="356"/>
        <v/>
      </c>
      <c r="AP591" s="57" t="str">
        <f t="shared" si="356"/>
        <v/>
      </c>
      <c r="AQ591" s="57" t="str">
        <f t="shared" si="348"/>
        <v/>
      </c>
      <c r="AR591" s="57" t="str">
        <f t="shared" si="348"/>
        <v/>
      </c>
      <c r="AS591" s="57" t="str">
        <f t="shared" si="348"/>
        <v/>
      </c>
      <c r="AT591" s="57" t="str">
        <f t="shared" si="348"/>
        <v/>
      </c>
      <c r="AU591" s="57" t="str">
        <f t="shared" si="348"/>
        <v/>
      </c>
      <c r="AV591" s="57" t="str">
        <f t="shared" si="348"/>
        <v/>
      </c>
      <c r="AW591" s="57" t="str">
        <f t="shared" si="348"/>
        <v/>
      </c>
      <c r="AX591" s="57" t="str">
        <f t="shared" si="348"/>
        <v/>
      </c>
      <c r="AY591" s="57" t="str">
        <f t="shared" si="348"/>
        <v/>
      </c>
      <c r="AZ591" s="57" t="str">
        <f t="shared" si="348"/>
        <v/>
      </c>
    </row>
    <row r="592" spans="2:52" x14ac:dyDescent="0.15">
      <c r="B592" s="50">
        <f t="shared" si="344"/>
        <v>25</v>
      </c>
      <c r="C592" s="50">
        <f t="shared" si="345"/>
        <v>1</v>
      </c>
      <c r="D592" s="50" t="str">
        <f t="shared" si="346"/>
        <v>2003_25_1</v>
      </c>
      <c r="E592" s="50" t="str">
        <f t="shared" si="349"/>
        <v>2_1_25</v>
      </c>
      <c r="F592" s="50">
        <f t="shared" si="350"/>
        <v>2</v>
      </c>
      <c r="G592" s="50">
        <f t="shared" si="351"/>
        <v>287</v>
      </c>
      <c r="H592" s="50">
        <f t="shared" si="352"/>
        <v>2287</v>
      </c>
      <c r="I592" s="57">
        <v>2003</v>
      </c>
      <c r="J592" s="57" t="s">
        <v>329</v>
      </c>
      <c r="K592" s="57" t="s">
        <v>341</v>
      </c>
      <c r="L592" s="57" t="str">
        <f t="shared" si="353"/>
        <v>2003_英語</v>
      </c>
      <c r="M592" s="57" t="str">
        <f t="shared" si="354"/>
        <v>2003_英語_総合英語</v>
      </c>
      <c r="N592" s="57">
        <f t="shared" si="347"/>
        <v>2287</v>
      </c>
      <c r="P592" s="57">
        <f t="shared" si="355"/>
        <v>591</v>
      </c>
      <c r="X592" s="59">
        <v>89</v>
      </c>
      <c r="Y592" s="56" t="str">
        <f t="shared" si="342"/>
        <v/>
      </c>
      <c r="Z592" s="57" t="str">
        <f t="shared" si="343"/>
        <v/>
      </c>
      <c r="AA592" s="57" t="str">
        <f t="shared" si="356"/>
        <v/>
      </c>
      <c r="AB592" s="57" t="str">
        <f t="shared" si="356"/>
        <v/>
      </c>
      <c r="AC592" s="57" t="str">
        <f t="shared" si="356"/>
        <v/>
      </c>
      <c r="AD592" s="57" t="str">
        <f t="shared" si="356"/>
        <v/>
      </c>
      <c r="AE592" s="57" t="str">
        <f t="shared" si="356"/>
        <v/>
      </c>
      <c r="AF592" s="57" t="str">
        <f t="shared" si="356"/>
        <v/>
      </c>
      <c r="AG592" s="57" t="str">
        <f t="shared" si="356"/>
        <v/>
      </c>
      <c r="AH592" s="57" t="str">
        <f t="shared" si="356"/>
        <v/>
      </c>
      <c r="AI592" s="57" t="str">
        <f t="shared" si="356"/>
        <v/>
      </c>
      <c r="AJ592" s="57" t="str">
        <f t="shared" si="356"/>
        <v/>
      </c>
      <c r="AK592" s="57" t="str">
        <f t="shared" si="356"/>
        <v/>
      </c>
      <c r="AL592" s="57" t="str">
        <f t="shared" si="356"/>
        <v/>
      </c>
      <c r="AM592" s="57" t="str">
        <f t="shared" si="356"/>
        <v/>
      </c>
      <c r="AN592" s="57" t="str">
        <f t="shared" si="356"/>
        <v/>
      </c>
      <c r="AO592" s="57" t="str">
        <f t="shared" si="356"/>
        <v/>
      </c>
      <c r="AP592" s="57" t="str">
        <f t="shared" si="356"/>
        <v/>
      </c>
      <c r="AQ592" s="57" t="str">
        <f t="shared" si="348"/>
        <v/>
      </c>
      <c r="AR592" s="57" t="str">
        <f t="shared" si="348"/>
        <v/>
      </c>
      <c r="AS592" s="57" t="str">
        <f t="shared" si="348"/>
        <v/>
      </c>
      <c r="AT592" s="57" t="str">
        <f t="shared" si="348"/>
        <v/>
      </c>
      <c r="AU592" s="57" t="str">
        <f t="shared" si="348"/>
        <v/>
      </c>
      <c r="AV592" s="57" t="str">
        <f t="shared" si="348"/>
        <v/>
      </c>
      <c r="AW592" s="57" t="str">
        <f t="shared" si="348"/>
        <v/>
      </c>
      <c r="AX592" s="57" t="str">
        <f t="shared" si="348"/>
        <v/>
      </c>
      <c r="AY592" s="57" t="str">
        <f t="shared" si="348"/>
        <v/>
      </c>
      <c r="AZ592" s="57" t="str">
        <f t="shared" si="348"/>
        <v/>
      </c>
    </row>
    <row r="593" spans="2:52" x14ac:dyDescent="0.15">
      <c r="B593" s="50">
        <f t="shared" si="344"/>
        <v>25</v>
      </c>
      <c r="C593" s="50">
        <f t="shared" si="345"/>
        <v>2</v>
      </c>
      <c r="D593" s="50" t="str">
        <f t="shared" si="346"/>
        <v>2003_25_2</v>
      </c>
      <c r="E593" s="50" t="str">
        <f t="shared" si="349"/>
        <v>2_2_25</v>
      </c>
      <c r="F593" s="50">
        <f t="shared" si="350"/>
        <v>2</v>
      </c>
      <c r="G593" s="50">
        <f t="shared" si="351"/>
        <v>288</v>
      </c>
      <c r="H593" s="50">
        <f t="shared" si="352"/>
        <v>2288</v>
      </c>
      <c r="I593" s="57">
        <v>2003</v>
      </c>
      <c r="J593" s="57" t="s">
        <v>329</v>
      </c>
      <c r="K593" s="57" t="s">
        <v>345</v>
      </c>
      <c r="L593" s="57" t="str">
        <f t="shared" si="353"/>
        <v>2003_英語</v>
      </c>
      <c r="M593" s="57" t="str">
        <f t="shared" si="354"/>
        <v>2003_英語_英語理解</v>
      </c>
      <c r="N593" s="57">
        <f t="shared" si="347"/>
        <v>2288</v>
      </c>
      <c r="P593" s="57">
        <f t="shared" si="355"/>
        <v>592</v>
      </c>
      <c r="X593" s="59">
        <v>90</v>
      </c>
      <c r="Y593" s="56" t="str">
        <f t="shared" si="342"/>
        <v/>
      </c>
      <c r="Z593" s="57" t="str">
        <f t="shared" si="343"/>
        <v/>
      </c>
      <c r="AA593" s="57" t="str">
        <f t="shared" si="356"/>
        <v/>
      </c>
      <c r="AB593" s="57" t="str">
        <f t="shared" si="356"/>
        <v/>
      </c>
      <c r="AC593" s="57" t="str">
        <f t="shared" si="356"/>
        <v/>
      </c>
      <c r="AD593" s="57" t="str">
        <f t="shared" si="356"/>
        <v/>
      </c>
      <c r="AE593" s="57" t="str">
        <f t="shared" si="356"/>
        <v/>
      </c>
      <c r="AF593" s="57" t="str">
        <f t="shared" si="356"/>
        <v/>
      </c>
      <c r="AG593" s="57" t="str">
        <f t="shared" si="356"/>
        <v/>
      </c>
      <c r="AH593" s="57" t="str">
        <f t="shared" si="356"/>
        <v/>
      </c>
      <c r="AI593" s="57" t="str">
        <f t="shared" si="356"/>
        <v/>
      </c>
      <c r="AJ593" s="57" t="str">
        <f t="shared" si="356"/>
        <v/>
      </c>
      <c r="AK593" s="57" t="str">
        <f t="shared" si="356"/>
        <v/>
      </c>
      <c r="AL593" s="57" t="str">
        <f t="shared" si="356"/>
        <v/>
      </c>
      <c r="AM593" s="57" t="str">
        <f t="shared" si="356"/>
        <v/>
      </c>
      <c r="AN593" s="57" t="str">
        <f t="shared" si="356"/>
        <v/>
      </c>
      <c r="AO593" s="57" t="str">
        <f t="shared" si="356"/>
        <v/>
      </c>
      <c r="AP593" s="57" t="str">
        <f t="shared" si="356"/>
        <v/>
      </c>
      <c r="AQ593" s="57" t="str">
        <f t="shared" si="348"/>
        <v/>
      </c>
      <c r="AR593" s="57" t="str">
        <f t="shared" si="348"/>
        <v/>
      </c>
      <c r="AS593" s="57" t="str">
        <f t="shared" si="348"/>
        <v/>
      </c>
      <c r="AT593" s="57" t="str">
        <f t="shared" si="348"/>
        <v/>
      </c>
      <c r="AU593" s="57" t="str">
        <f t="shared" si="348"/>
        <v/>
      </c>
      <c r="AV593" s="57" t="str">
        <f t="shared" si="348"/>
        <v/>
      </c>
      <c r="AW593" s="57" t="str">
        <f t="shared" si="348"/>
        <v/>
      </c>
      <c r="AX593" s="57" t="str">
        <f t="shared" si="348"/>
        <v/>
      </c>
      <c r="AY593" s="57" t="str">
        <f t="shared" si="348"/>
        <v/>
      </c>
      <c r="AZ593" s="57" t="str">
        <f t="shared" si="348"/>
        <v/>
      </c>
    </row>
    <row r="594" spans="2:52" x14ac:dyDescent="0.15">
      <c r="B594" s="50">
        <f t="shared" si="344"/>
        <v>25</v>
      </c>
      <c r="C594" s="50">
        <f t="shared" si="345"/>
        <v>3</v>
      </c>
      <c r="D594" s="50" t="str">
        <f t="shared" si="346"/>
        <v>2003_25_3</v>
      </c>
      <c r="E594" s="50" t="str">
        <f t="shared" si="349"/>
        <v>2_3_25</v>
      </c>
      <c r="F594" s="50">
        <f t="shared" si="350"/>
        <v>2</v>
      </c>
      <c r="G594" s="50">
        <f t="shared" si="351"/>
        <v>289</v>
      </c>
      <c r="H594" s="50">
        <f t="shared" si="352"/>
        <v>2289</v>
      </c>
      <c r="I594" s="57">
        <v>2003</v>
      </c>
      <c r="J594" s="57" t="s">
        <v>329</v>
      </c>
      <c r="K594" s="57" t="s">
        <v>349</v>
      </c>
      <c r="L594" s="57" t="str">
        <f t="shared" si="353"/>
        <v>2003_英語</v>
      </c>
      <c r="M594" s="57" t="str">
        <f t="shared" si="354"/>
        <v>2003_英語_英語表現</v>
      </c>
      <c r="N594" s="57">
        <f t="shared" si="347"/>
        <v>2289</v>
      </c>
      <c r="P594" s="57">
        <f t="shared" si="355"/>
        <v>593</v>
      </c>
    </row>
    <row r="595" spans="2:52" x14ac:dyDescent="0.15">
      <c r="B595" s="50">
        <f t="shared" si="344"/>
        <v>25</v>
      </c>
      <c r="C595" s="50">
        <f t="shared" si="345"/>
        <v>4</v>
      </c>
      <c r="D595" s="50" t="str">
        <f t="shared" si="346"/>
        <v>2003_25_4</v>
      </c>
      <c r="E595" s="50" t="str">
        <f t="shared" si="349"/>
        <v>2_4_25</v>
      </c>
      <c r="F595" s="50">
        <f t="shared" si="350"/>
        <v>2</v>
      </c>
      <c r="G595" s="50">
        <f t="shared" si="351"/>
        <v>290</v>
      </c>
      <c r="H595" s="50">
        <f t="shared" si="352"/>
        <v>2290</v>
      </c>
      <c r="I595" s="57">
        <v>2003</v>
      </c>
      <c r="J595" s="57" t="s">
        <v>329</v>
      </c>
      <c r="K595" s="57" t="s">
        <v>355</v>
      </c>
      <c r="L595" s="57" t="str">
        <f t="shared" si="353"/>
        <v>2003_英語</v>
      </c>
      <c r="M595" s="57" t="str">
        <f t="shared" si="354"/>
        <v>2003_英語_異文化理解</v>
      </c>
      <c r="N595" s="57">
        <f t="shared" si="347"/>
        <v>2290</v>
      </c>
      <c r="P595" s="57">
        <f t="shared" si="355"/>
        <v>594</v>
      </c>
    </row>
    <row r="596" spans="2:52" x14ac:dyDescent="0.15">
      <c r="B596" s="50">
        <f t="shared" si="344"/>
        <v>25</v>
      </c>
      <c r="C596" s="50">
        <f t="shared" si="345"/>
        <v>5</v>
      </c>
      <c r="D596" s="50" t="str">
        <f t="shared" si="346"/>
        <v>2003_25_5</v>
      </c>
      <c r="E596" s="50" t="str">
        <f t="shared" si="349"/>
        <v>2_5_25</v>
      </c>
      <c r="F596" s="50">
        <f t="shared" si="350"/>
        <v>2</v>
      </c>
      <c r="G596" s="50">
        <f t="shared" si="351"/>
        <v>291</v>
      </c>
      <c r="H596" s="50">
        <f t="shared" si="352"/>
        <v>2291</v>
      </c>
      <c r="I596" s="57">
        <v>2003</v>
      </c>
      <c r="J596" s="57" t="s">
        <v>329</v>
      </c>
      <c r="K596" s="57" t="s">
        <v>624</v>
      </c>
      <c r="L596" s="57" t="str">
        <f t="shared" si="353"/>
        <v>2003_英語</v>
      </c>
      <c r="M596" s="57" t="str">
        <f t="shared" si="354"/>
        <v>2003_英語_生活英語</v>
      </c>
      <c r="N596" s="57">
        <f t="shared" si="347"/>
        <v>2291</v>
      </c>
      <c r="P596" s="57">
        <f t="shared" si="355"/>
        <v>595</v>
      </c>
    </row>
    <row r="597" spans="2:52" x14ac:dyDescent="0.15">
      <c r="B597" s="50">
        <f t="shared" si="344"/>
        <v>25</v>
      </c>
      <c r="C597" s="50">
        <f t="shared" si="345"/>
        <v>6</v>
      </c>
      <c r="D597" s="50" t="str">
        <f t="shared" si="346"/>
        <v>2003_25_6</v>
      </c>
      <c r="E597" s="50" t="str">
        <f t="shared" si="349"/>
        <v>2_6_25</v>
      </c>
      <c r="F597" s="50">
        <f t="shared" si="350"/>
        <v>2</v>
      </c>
      <c r="G597" s="50">
        <f t="shared" si="351"/>
        <v>292</v>
      </c>
      <c r="H597" s="50">
        <f t="shared" si="352"/>
        <v>2292</v>
      </c>
      <c r="I597" s="57">
        <v>2003</v>
      </c>
      <c r="J597" s="57" t="s">
        <v>329</v>
      </c>
      <c r="K597" s="57" t="s">
        <v>359</v>
      </c>
      <c r="L597" s="57" t="str">
        <f t="shared" si="353"/>
        <v>2003_英語</v>
      </c>
      <c r="M597" s="57" t="str">
        <f t="shared" si="354"/>
        <v>2003_英語_時事英語</v>
      </c>
      <c r="N597" s="57">
        <f t="shared" si="347"/>
        <v>2292</v>
      </c>
      <c r="P597" s="57">
        <f t="shared" si="355"/>
        <v>596</v>
      </c>
    </row>
    <row r="598" spans="2:52" x14ac:dyDescent="0.15">
      <c r="B598" s="50">
        <f t="shared" si="344"/>
        <v>25</v>
      </c>
      <c r="C598" s="50">
        <f t="shared" si="345"/>
        <v>7</v>
      </c>
      <c r="D598" s="50" t="str">
        <f t="shared" si="346"/>
        <v>2003_25_7</v>
      </c>
      <c r="E598" s="50" t="str">
        <f t="shared" si="349"/>
        <v>2_7_25</v>
      </c>
      <c r="F598" s="50">
        <f t="shared" si="350"/>
        <v>2</v>
      </c>
      <c r="G598" s="50">
        <f t="shared" si="351"/>
        <v>293</v>
      </c>
      <c r="H598" s="50">
        <f t="shared" si="352"/>
        <v>2293</v>
      </c>
      <c r="I598" s="57">
        <v>2003</v>
      </c>
      <c r="J598" s="57" t="s">
        <v>329</v>
      </c>
      <c r="K598" s="57" t="s">
        <v>625</v>
      </c>
      <c r="L598" s="57" t="str">
        <f t="shared" si="353"/>
        <v>2003_英語</v>
      </c>
      <c r="M598" s="57" t="str">
        <f t="shared" si="354"/>
        <v>2003_英語_コンピュータ・ＬＬ演習</v>
      </c>
      <c r="N598" s="57">
        <f t="shared" si="347"/>
        <v>2293</v>
      </c>
      <c r="P598" s="57">
        <f t="shared" si="355"/>
        <v>597</v>
      </c>
    </row>
    <row r="599" spans="2:52" x14ac:dyDescent="0.15">
      <c r="B599" s="50">
        <f t="shared" si="344"/>
        <v>25</v>
      </c>
      <c r="C599" s="50">
        <f t="shared" si="345"/>
        <v>8</v>
      </c>
      <c r="D599" s="50" t="str">
        <f t="shared" si="346"/>
        <v>2003_25_8</v>
      </c>
      <c r="E599" s="50" t="str">
        <f t="shared" si="349"/>
        <v>2_8_25</v>
      </c>
      <c r="F599" s="50">
        <f t="shared" si="350"/>
        <v>2</v>
      </c>
      <c r="G599" s="50">
        <f t="shared" si="351"/>
        <v>294</v>
      </c>
      <c r="H599" s="50">
        <f t="shared" si="352"/>
        <v>2294</v>
      </c>
      <c r="I599" s="57">
        <v>2003</v>
      </c>
      <c r="J599" s="57" t="s">
        <v>329</v>
      </c>
      <c r="K599" s="57" t="s">
        <v>573</v>
      </c>
      <c r="L599" s="57" t="str">
        <f t="shared" si="353"/>
        <v>2003_英語</v>
      </c>
      <c r="M599" s="57" t="str">
        <f t="shared" si="354"/>
        <v>2003_英語_学校設定科目</v>
      </c>
      <c r="N599" s="57">
        <f t="shared" si="347"/>
        <v>2294</v>
      </c>
      <c r="P599" s="57">
        <f t="shared" si="355"/>
        <v>598</v>
      </c>
    </row>
    <row r="600" spans="2:52" x14ac:dyDescent="0.15">
      <c r="B600" s="50">
        <f t="shared" si="344"/>
        <v>1</v>
      </c>
      <c r="C600" s="50">
        <f t="shared" si="345"/>
        <v>1</v>
      </c>
      <c r="D600" s="50" t="str">
        <f t="shared" si="346"/>
        <v>2013_1_1</v>
      </c>
      <c r="E600" s="50" t="str">
        <f t="shared" si="349"/>
        <v>3_1_1</v>
      </c>
      <c r="F600" s="50">
        <f t="shared" si="350"/>
        <v>3</v>
      </c>
      <c r="G600" s="50">
        <f t="shared" si="351"/>
        <v>1</v>
      </c>
      <c r="H600" s="50">
        <f t="shared" si="352"/>
        <v>3001</v>
      </c>
      <c r="I600" s="57">
        <v>2013</v>
      </c>
      <c r="J600" s="57" t="s">
        <v>57</v>
      </c>
      <c r="K600" s="57" t="s">
        <v>336</v>
      </c>
      <c r="L600" s="57" t="str">
        <f t="shared" si="353"/>
        <v>2013_国語</v>
      </c>
      <c r="M600" s="57" t="str">
        <f t="shared" si="354"/>
        <v>2013_国語_国語総合</v>
      </c>
      <c r="N600" s="57">
        <f t="shared" si="347"/>
        <v>3001</v>
      </c>
      <c r="P600" s="57">
        <f t="shared" si="355"/>
        <v>599</v>
      </c>
    </row>
    <row r="601" spans="2:52" x14ac:dyDescent="0.15">
      <c r="B601" s="50">
        <f t="shared" si="344"/>
        <v>1</v>
      </c>
      <c r="C601" s="50">
        <f t="shared" si="345"/>
        <v>2</v>
      </c>
      <c r="D601" s="50" t="str">
        <f t="shared" si="346"/>
        <v>2013_1_2</v>
      </c>
      <c r="E601" s="50" t="str">
        <f t="shared" si="349"/>
        <v>3_2_1</v>
      </c>
      <c r="F601" s="50">
        <f t="shared" si="350"/>
        <v>3</v>
      </c>
      <c r="G601" s="50">
        <f t="shared" si="351"/>
        <v>2</v>
      </c>
      <c r="H601" s="50">
        <f t="shared" si="352"/>
        <v>3002</v>
      </c>
      <c r="I601" s="57">
        <v>2013</v>
      </c>
      <c r="J601" s="57" t="s">
        <v>57</v>
      </c>
      <c r="K601" s="57" t="s">
        <v>62</v>
      </c>
      <c r="L601" s="57" t="str">
        <f t="shared" si="353"/>
        <v>2013_国語</v>
      </c>
      <c r="M601" s="57" t="str">
        <f t="shared" si="354"/>
        <v>2013_国語_国語表現</v>
      </c>
      <c r="N601" s="57">
        <f t="shared" si="347"/>
        <v>3002</v>
      </c>
      <c r="P601" s="57">
        <f t="shared" si="355"/>
        <v>600</v>
      </c>
    </row>
    <row r="602" spans="2:52" x14ac:dyDescent="0.15">
      <c r="B602" s="50">
        <f t="shared" si="344"/>
        <v>1</v>
      </c>
      <c r="C602" s="50">
        <f t="shared" si="345"/>
        <v>3</v>
      </c>
      <c r="D602" s="50" t="str">
        <f t="shared" si="346"/>
        <v>2013_1_3</v>
      </c>
      <c r="E602" s="50" t="str">
        <f t="shared" si="349"/>
        <v>3_3_1</v>
      </c>
      <c r="F602" s="50">
        <f t="shared" si="350"/>
        <v>3</v>
      </c>
      <c r="G602" s="50">
        <f t="shared" si="351"/>
        <v>3</v>
      </c>
      <c r="H602" s="50">
        <f t="shared" si="352"/>
        <v>3003</v>
      </c>
      <c r="I602" s="57">
        <v>2013</v>
      </c>
      <c r="J602" s="57" t="s">
        <v>57</v>
      </c>
      <c r="K602" s="57" t="s">
        <v>626</v>
      </c>
      <c r="L602" s="57" t="str">
        <f t="shared" si="353"/>
        <v>2013_国語</v>
      </c>
      <c r="M602" s="57" t="str">
        <f t="shared" si="354"/>
        <v>2013_国語_現代文Ａ</v>
      </c>
      <c r="N602" s="57">
        <f t="shared" si="347"/>
        <v>3003</v>
      </c>
      <c r="P602" s="57">
        <f t="shared" si="355"/>
        <v>601</v>
      </c>
    </row>
    <row r="603" spans="2:52" x14ac:dyDescent="0.15">
      <c r="B603" s="50">
        <f t="shared" si="344"/>
        <v>1</v>
      </c>
      <c r="C603" s="50">
        <f t="shared" si="345"/>
        <v>4</v>
      </c>
      <c r="D603" s="50" t="str">
        <f t="shared" si="346"/>
        <v>2013_1_4</v>
      </c>
      <c r="E603" s="50" t="str">
        <f t="shared" si="349"/>
        <v>3_4_1</v>
      </c>
      <c r="F603" s="50">
        <f t="shared" si="350"/>
        <v>3</v>
      </c>
      <c r="G603" s="50">
        <f t="shared" si="351"/>
        <v>4</v>
      </c>
      <c r="H603" s="50">
        <f t="shared" si="352"/>
        <v>3004</v>
      </c>
      <c r="I603" s="57">
        <v>2013</v>
      </c>
      <c r="J603" s="57" t="s">
        <v>57</v>
      </c>
      <c r="K603" s="57" t="s">
        <v>627</v>
      </c>
      <c r="L603" s="57" t="str">
        <f t="shared" si="353"/>
        <v>2013_国語</v>
      </c>
      <c r="M603" s="57" t="str">
        <f t="shared" si="354"/>
        <v>2013_国語_現代文Ｂ</v>
      </c>
      <c r="N603" s="57">
        <f t="shared" si="347"/>
        <v>3004</v>
      </c>
      <c r="P603" s="57">
        <f t="shared" si="355"/>
        <v>602</v>
      </c>
    </row>
    <row r="604" spans="2:52" x14ac:dyDescent="0.15">
      <c r="B604" s="50">
        <f t="shared" si="344"/>
        <v>1</v>
      </c>
      <c r="C604" s="50">
        <f t="shared" si="345"/>
        <v>5</v>
      </c>
      <c r="D604" s="50" t="str">
        <f t="shared" si="346"/>
        <v>2013_1_5</v>
      </c>
      <c r="E604" s="50" t="str">
        <f t="shared" si="349"/>
        <v>3_5_1</v>
      </c>
      <c r="F604" s="50">
        <f t="shared" si="350"/>
        <v>3</v>
      </c>
      <c r="G604" s="50">
        <f t="shared" si="351"/>
        <v>5</v>
      </c>
      <c r="H604" s="50">
        <f t="shared" si="352"/>
        <v>3005</v>
      </c>
      <c r="I604" s="57">
        <v>2013</v>
      </c>
      <c r="J604" s="57" t="s">
        <v>57</v>
      </c>
      <c r="K604" s="57" t="s">
        <v>628</v>
      </c>
      <c r="L604" s="57" t="str">
        <f t="shared" si="353"/>
        <v>2013_国語</v>
      </c>
      <c r="M604" s="57" t="str">
        <f t="shared" si="354"/>
        <v>2013_国語_古典Ａ</v>
      </c>
      <c r="N604" s="57">
        <f t="shared" si="347"/>
        <v>3005</v>
      </c>
      <c r="P604" s="57">
        <f t="shared" si="355"/>
        <v>603</v>
      </c>
    </row>
    <row r="605" spans="2:52" x14ac:dyDescent="0.15">
      <c r="B605" s="50">
        <f t="shared" si="344"/>
        <v>1</v>
      </c>
      <c r="C605" s="50">
        <f t="shared" si="345"/>
        <v>6</v>
      </c>
      <c r="D605" s="50" t="str">
        <f t="shared" si="346"/>
        <v>2013_1_6</v>
      </c>
      <c r="E605" s="50" t="str">
        <f t="shared" si="349"/>
        <v>3_6_1</v>
      </c>
      <c r="F605" s="50">
        <f t="shared" si="350"/>
        <v>3</v>
      </c>
      <c r="G605" s="50">
        <f t="shared" si="351"/>
        <v>6</v>
      </c>
      <c r="H605" s="50">
        <f t="shared" si="352"/>
        <v>3006</v>
      </c>
      <c r="I605" s="57">
        <v>2013</v>
      </c>
      <c r="J605" s="57" t="s">
        <v>57</v>
      </c>
      <c r="K605" s="57" t="s">
        <v>629</v>
      </c>
      <c r="L605" s="57" t="str">
        <f t="shared" si="353"/>
        <v>2013_国語</v>
      </c>
      <c r="M605" s="57" t="str">
        <f t="shared" si="354"/>
        <v>2013_国語_古典Ｂ </v>
      </c>
      <c r="N605" s="57">
        <f t="shared" si="347"/>
        <v>3006</v>
      </c>
      <c r="P605" s="57">
        <f t="shared" si="355"/>
        <v>604</v>
      </c>
    </row>
    <row r="606" spans="2:52" x14ac:dyDescent="0.15">
      <c r="B606" s="50">
        <f t="shared" si="344"/>
        <v>1</v>
      </c>
      <c r="C606" s="50">
        <f t="shared" si="345"/>
        <v>7</v>
      </c>
      <c r="D606" s="50" t="str">
        <f t="shared" si="346"/>
        <v>2013_1_7</v>
      </c>
      <c r="E606" s="50" t="str">
        <f t="shared" si="349"/>
        <v>3_7_1</v>
      </c>
      <c r="F606" s="50">
        <f t="shared" si="350"/>
        <v>3</v>
      </c>
      <c r="G606" s="50">
        <f t="shared" si="351"/>
        <v>7</v>
      </c>
      <c r="H606" s="50">
        <f t="shared" si="352"/>
        <v>3007</v>
      </c>
      <c r="I606" s="57">
        <v>2013</v>
      </c>
      <c r="J606" s="57" t="s">
        <v>57</v>
      </c>
      <c r="K606" s="57" t="s">
        <v>573</v>
      </c>
      <c r="L606" s="57" t="str">
        <f t="shared" si="353"/>
        <v>2013_国語</v>
      </c>
      <c r="M606" s="57" t="str">
        <f t="shared" si="354"/>
        <v>2013_国語_学校設定科目</v>
      </c>
      <c r="N606" s="57">
        <f t="shared" si="347"/>
        <v>3007</v>
      </c>
      <c r="P606" s="57">
        <f t="shared" si="355"/>
        <v>605</v>
      </c>
    </row>
    <row r="607" spans="2:52" x14ac:dyDescent="0.15">
      <c r="B607" s="50">
        <f t="shared" si="344"/>
        <v>2</v>
      </c>
      <c r="C607" s="50">
        <f t="shared" si="345"/>
        <v>1</v>
      </c>
      <c r="D607" s="50" t="str">
        <f t="shared" si="346"/>
        <v>2013_2_1</v>
      </c>
      <c r="E607" s="50" t="str">
        <f t="shared" si="349"/>
        <v>3_1_2</v>
      </c>
      <c r="F607" s="50">
        <f t="shared" si="350"/>
        <v>3</v>
      </c>
      <c r="G607" s="50">
        <f t="shared" si="351"/>
        <v>8</v>
      </c>
      <c r="H607" s="50">
        <f t="shared" si="352"/>
        <v>3008</v>
      </c>
      <c r="I607" s="57">
        <v>2013</v>
      </c>
      <c r="J607" s="57" t="s">
        <v>409</v>
      </c>
      <c r="K607" s="57" t="s">
        <v>427</v>
      </c>
      <c r="L607" s="57" t="str">
        <f t="shared" si="353"/>
        <v>2013_地理歴史</v>
      </c>
      <c r="M607" s="57" t="str">
        <f t="shared" si="354"/>
        <v>2013_地理歴史_世界史Ａ</v>
      </c>
      <c r="N607" s="57">
        <f t="shared" si="347"/>
        <v>3008</v>
      </c>
      <c r="P607" s="57">
        <f t="shared" si="355"/>
        <v>606</v>
      </c>
    </row>
    <row r="608" spans="2:52" x14ac:dyDescent="0.15">
      <c r="B608" s="50">
        <f t="shared" si="344"/>
        <v>2</v>
      </c>
      <c r="C608" s="50">
        <f t="shared" si="345"/>
        <v>2</v>
      </c>
      <c r="D608" s="50" t="str">
        <f t="shared" si="346"/>
        <v>2013_2_2</v>
      </c>
      <c r="E608" s="50" t="str">
        <f t="shared" si="349"/>
        <v>3_2_2</v>
      </c>
      <c r="F608" s="50">
        <f t="shared" si="350"/>
        <v>3</v>
      </c>
      <c r="G608" s="50">
        <f t="shared" si="351"/>
        <v>9</v>
      </c>
      <c r="H608" s="50">
        <f t="shared" si="352"/>
        <v>3009</v>
      </c>
      <c r="I608" s="57">
        <v>2013</v>
      </c>
      <c r="J608" s="57" t="s">
        <v>409</v>
      </c>
      <c r="K608" s="57" t="s">
        <v>428</v>
      </c>
      <c r="L608" s="57" t="str">
        <f t="shared" si="353"/>
        <v>2013_地理歴史</v>
      </c>
      <c r="M608" s="57" t="str">
        <f t="shared" si="354"/>
        <v>2013_地理歴史_世界史Ｂ</v>
      </c>
      <c r="N608" s="57">
        <f t="shared" si="347"/>
        <v>3009</v>
      </c>
      <c r="P608" s="57">
        <f t="shared" si="355"/>
        <v>607</v>
      </c>
    </row>
    <row r="609" spans="2:16" x14ac:dyDescent="0.15">
      <c r="B609" s="50">
        <f t="shared" si="344"/>
        <v>2</v>
      </c>
      <c r="C609" s="50">
        <f t="shared" si="345"/>
        <v>3</v>
      </c>
      <c r="D609" s="50" t="str">
        <f t="shared" si="346"/>
        <v>2013_2_3</v>
      </c>
      <c r="E609" s="50" t="str">
        <f t="shared" si="349"/>
        <v>3_3_2</v>
      </c>
      <c r="F609" s="50">
        <f t="shared" si="350"/>
        <v>3</v>
      </c>
      <c r="G609" s="50">
        <f t="shared" si="351"/>
        <v>10</v>
      </c>
      <c r="H609" s="50">
        <f t="shared" si="352"/>
        <v>3010</v>
      </c>
      <c r="I609" s="57">
        <v>2013</v>
      </c>
      <c r="J609" s="57" t="s">
        <v>409</v>
      </c>
      <c r="K609" s="57" t="s">
        <v>429</v>
      </c>
      <c r="L609" s="57" t="str">
        <f t="shared" si="353"/>
        <v>2013_地理歴史</v>
      </c>
      <c r="M609" s="57" t="str">
        <f t="shared" si="354"/>
        <v>2013_地理歴史_日本史Ａ</v>
      </c>
      <c r="N609" s="57">
        <f t="shared" si="347"/>
        <v>3010</v>
      </c>
      <c r="P609" s="57">
        <f t="shared" si="355"/>
        <v>608</v>
      </c>
    </row>
    <row r="610" spans="2:16" x14ac:dyDescent="0.15">
      <c r="B610" s="50">
        <f t="shared" si="344"/>
        <v>2</v>
      </c>
      <c r="C610" s="50">
        <f t="shared" si="345"/>
        <v>4</v>
      </c>
      <c r="D610" s="50" t="str">
        <f t="shared" si="346"/>
        <v>2013_2_4</v>
      </c>
      <c r="E610" s="50" t="str">
        <f t="shared" si="349"/>
        <v>3_4_2</v>
      </c>
      <c r="F610" s="50">
        <f t="shared" si="350"/>
        <v>3</v>
      </c>
      <c r="G610" s="50">
        <f t="shared" si="351"/>
        <v>11</v>
      </c>
      <c r="H610" s="50">
        <f t="shared" si="352"/>
        <v>3011</v>
      </c>
      <c r="I610" s="57">
        <v>2013</v>
      </c>
      <c r="J610" s="57" t="s">
        <v>409</v>
      </c>
      <c r="K610" s="57" t="s">
        <v>430</v>
      </c>
      <c r="L610" s="57" t="str">
        <f t="shared" si="353"/>
        <v>2013_地理歴史</v>
      </c>
      <c r="M610" s="57" t="str">
        <f t="shared" si="354"/>
        <v>2013_地理歴史_日本史Ｂ</v>
      </c>
      <c r="N610" s="57">
        <f t="shared" si="347"/>
        <v>3011</v>
      </c>
      <c r="P610" s="57">
        <f t="shared" si="355"/>
        <v>609</v>
      </c>
    </row>
    <row r="611" spans="2:16" x14ac:dyDescent="0.15">
      <c r="B611" s="50">
        <f t="shared" si="344"/>
        <v>2</v>
      </c>
      <c r="C611" s="50">
        <f t="shared" si="345"/>
        <v>5</v>
      </c>
      <c r="D611" s="50" t="str">
        <f t="shared" si="346"/>
        <v>2013_2_5</v>
      </c>
      <c r="E611" s="50" t="str">
        <f t="shared" si="349"/>
        <v>3_5_2</v>
      </c>
      <c r="F611" s="50">
        <f t="shared" si="350"/>
        <v>3</v>
      </c>
      <c r="G611" s="50">
        <f t="shared" si="351"/>
        <v>12</v>
      </c>
      <c r="H611" s="50">
        <f t="shared" si="352"/>
        <v>3012</v>
      </c>
      <c r="I611" s="57">
        <v>2013</v>
      </c>
      <c r="J611" s="57" t="s">
        <v>409</v>
      </c>
      <c r="K611" s="57" t="s">
        <v>431</v>
      </c>
      <c r="L611" s="57" t="str">
        <f t="shared" si="353"/>
        <v>2013_地理歴史</v>
      </c>
      <c r="M611" s="57" t="str">
        <f t="shared" si="354"/>
        <v>2013_地理歴史_地理Ａ</v>
      </c>
      <c r="N611" s="57">
        <f t="shared" si="347"/>
        <v>3012</v>
      </c>
      <c r="P611" s="57">
        <f t="shared" si="355"/>
        <v>610</v>
      </c>
    </row>
    <row r="612" spans="2:16" x14ac:dyDescent="0.15">
      <c r="B612" s="50">
        <f t="shared" si="344"/>
        <v>2</v>
      </c>
      <c r="C612" s="50">
        <f t="shared" si="345"/>
        <v>6</v>
      </c>
      <c r="D612" s="50" t="str">
        <f t="shared" si="346"/>
        <v>2013_2_6</v>
      </c>
      <c r="E612" s="50" t="str">
        <f t="shared" si="349"/>
        <v>3_6_2</v>
      </c>
      <c r="F612" s="50">
        <f t="shared" si="350"/>
        <v>3</v>
      </c>
      <c r="G612" s="50">
        <f t="shared" si="351"/>
        <v>13</v>
      </c>
      <c r="H612" s="50">
        <f t="shared" si="352"/>
        <v>3013</v>
      </c>
      <c r="I612" s="57">
        <v>2013</v>
      </c>
      <c r="J612" s="57" t="s">
        <v>409</v>
      </c>
      <c r="K612" s="57" t="s">
        <v>630</v>
      </c>
      <c r="L612" s="57" t="str">
        <f t="shared" si="353"/>
        <v>2013_地理歴史</v>
      </c>
      <c r="M612" s="57" t="str">
        <f t="shared" si="354"/>
        <v>2013_地理歴史_地理Ｂ </v>
      </c>
      <c r="N612" s="57">
        <f t="shared" si="347"/>
        <v>3013</v>
      </c>
      <c r="P612" s="57">
        <f t="shared" si="355"/>
        <v>611</v>
      </c>
    </row>
    <row r="613" spans="2:16" x14ac:dyDescent="0.15">
      <c r="B613" s="50">
        <f t="shared" si="344"/>
        <v>2</v>
      </c>
      <c r="C613" s="50">
        <f t="shared" si="345"/>
        <v>7</v>
      </c>
      <c r="D613" s="50" t="str">
        <f t="shared" si="346"/>
        <v>2013_2_7</v>
      </c>
      <c r="E613" s="50" t="str">
        <f t="shared" si="349"/>
        <v>3_7_2</v>
      </c>
      <c r="F613" s="50">
        <f t="shared" si="350"/>
        <v>3</v>
      </c>
      <c r="G613" s="50">
        <f t="shared" si="351"/>
        <v>14</v>
      </c>
      <c r="H613" s="50">
        <f t="shared" si="352"/>
        <v>3014</v>
      </c>
      <c r="I613" s="57">
        <v>2013</v>
      </c>
      <c r="J613" s="57" t="s">
        <v>409</v>
      </c>
      <c r="K613" s="57" t="s">
        <v>573</v>
      </c>
      <c r="L613" s="57" t="str">
        <f t="shared" si="353"/>
        <v>2013_地理歴史</v>
      </c>
      <c r="M613" s="57" t="str">
        <f t="shared" si="354"/>
        <v>2013_地理歴史_学校設定科目</v>
      </c>
      <c r="N613" s="57">
        <f t="shared" si="347"/>
        <v>3014</v>
      </c>
      <c r="P613" s="57">
        <f t="shared" si="355"/>
        <v>612</v>
      </c>
    </row>
    <row r="614" spans="2:16" x14ac:dyDescent="0.15">
      <c r="B614" s="50">
        <f t="shared" si="344"/>
        <v>3</v>
      </c>
      <c r="C614" s="50">
        <f t="shared" si="345"/>
        <v>1</v>
      </c>
      <c r="D614" s="50" t="str">
        <f t="shared" si="346"/>
        <v>2013_3_1</v>
      </c>
      <c r="E614" s="50" t="str">
        <f t="shared" si="349"/>
        <v>3_1_3</v>
      </c>
      <c r="F614" s="50">
        <f t="shared" si="350"/>
        <v>3</v>
      </c>
      <c r="G614" s="50">
        <f t="shared" si="351"/>
        <v>15</v>
      </c>
      <c r="H614" s="50">
        <f t="shared" si="352"/>
        <v>3015</v>
      </c>
      <c r="I614" s="57">
        <v>2013</v>
      </c>
      <c r="J614" s="57" t="s">
        <v>631</v>
      </c>
      <c r="K614" s="57" t="s">
        <v>337</v>
      </c>
      <c r="L614" s="57" t="str">
        <f t="shared" si="353"/>
        <v>2013_公民</v>
      </c>
      <c r="M614" s="57" t="str">
        <f t="shared" si="354"/>
        <v>2013_公民_現代社会</v>
      </c>
      <c r="N614" s="57">
        <f t="shared" si="347"/>
        <v>3015</v>
      </c>
      <c r="P614" s="57">
        <f t="shared" si="355"/>
        <v>613</v>
      </c>
    </row>
    <row r="615" spans="2:16" x14ac:dyDescent="0.15">
      <c r="B615" s="50">
        <f t="shared" si="344"/>
        <v>3</v>
      </c>
      <c r="C615" s="50">
        <f t="shared" si="345"/>
        <v>2</v>
      </c>
      <c r="D615" s="50" t="str">
        <f t="shared" si="346"/>
        <v>2013_3_2</v>
      </c>
      <c r="E615" s="50" t="str">
        <f t="shared" si="349"/>
        <v>3_2_3</v>
      </c>
      <c r="F615" s="50">
        <f t="shared" si="350"/>
        <v>3</v>
      </c>
      <c r="G615" s="50">
        <f t="shared" si="351"/>
        <v>16</v>
      </c>
      <c r="H615" s="50">
        <f t="shared" si="352"/>
        <v>3016</v>
      </c>
      <c r="I615" s="57">
        <v>2013</v>
      </c>
      <c r="J615" s="57" t="s">
        <v>631</v>
      </c>
      <c r="K615" s="57" t="s">
        <v>632</v>
      </c>
      <c r="L615" s="57" t="str">
        <f t="shared" si="353"/>
        <v>2013_公民</v>
      </c>
      <c r="M615" s="57" t="str">
        <f t="shared" si="354"/>
        <v>2013_公民_倫理</v>
      </c>
      <c r="N615" s="57">
        <f t="shared" si="347"/>
        <v>3016</v>
      </c>
      <c r="P615" s="57">
        <f t="shared" si="355"/>
        <v>614</v>
      </c>
    </row>
    <row r="616" spans="2:16" x14ac:dyDescent="0.15">
      <c r="B616" s="50">
        <f t="shared" si="344"/>
        <v>3</v>
      </c>
      <c r="C616" s="50">
        <f t="shared" si="345"/>
        <v>3</v>
      </c>
      <c r="D616" s="50" t="str">
        <f t="shared" si="346"/>
        <v>2013_3_3</v>
      </c>
      <c r="E616" s="50" t="str">
        <f t="shared" si="349"/>
        <v>3_3_3</v>
      </c>
      <c r="F616" s="50">
        <f t="shared" si="350"/>
        <v>3</v>
      </c>
      <c r="G616" s="50">
        <f t="shared" si="351"/>
        <v>17</v>
      </c>
      <c r="H616" s="50">
        <f t="shared" si="352"/>
        <v>3017</v>
      </c>
      <c r="I616" s="57">
        <v>2013</v>
      </c>
      <c r="J616" s="57" t="s">
        <v>631</v>
      </c>
      <c r="K616" s="57" t="s">
        <v>70</v>
      </c>
      <c r="L616" s="57" t="str">
        <f t="shared" si="353"/>
        <v>2013_公民</v>
      </c>
      <c r="M616" s="57" t="str">
        <f t="shared" si="354"/>
        <v>2013_公民_政治・経済</v>
      </c>
      <c r="N616" s="57">
        <f t="shared" si="347"/>
        <v>3017</v>
      </c>
      <c r="P616" s="57">
        <f t="shared" si="355"/>
        <v>615</v>
      </c>
    </row>
    <row r="617" spans="2:16" x14ac:dyDescent="0.15">
      <c r="B617" s="50">
        <f t="shared" si="344"/>
        <v>3</v>
      </c>
      <c r="C617" s="50">
        <f t="shared" si="345"/>
        <v>4</v>
      </c>
      <c r="D617" s="50" t="str">
        <f t="shared" si="346"/>
        <v>2013_3_4</v>
      </c>
      <c r="E617" s="50" t="str">
        <f t="shared" si="349"/>
        <v>3_4_3</v>
      </c>
      <c r="F617" s="50">
        <f t="shared" si="350"/>
        <v>3</v>
      </c>
      <c r="G617" s="50">
        <f t="shared" si="351"/>
        <v>18</v>
      </c>
      <c r="H617" s="50">
        <f t="shared" si="352"/>
        <v>3018</v>
      </c>
      <c r="I617" s="57">
        <v>2013</v>
      </c>
      <c r="J617" s="57" t="s">
        <v>631</v>
      </c>
      <c r="K617" s="57" t="s">
        <v>573</v>
      </c>
      <c r="L617" s="57" t="str">
        <f t="shared" si="353"/>
        <v>2013_公民</v>
      </c>
      <c r="M617" s="57" t="str">
        <f t="shared" si="354"/>
        <v>2013_公民_学校設定科目</v>
      </c>
      <c r="N617" s="57">
        <f t="shared" si="347"/>
        <v>3018</v>
      </c>
      <c r="P617" s="57">
        <f t="shared" si="355"/>
        <v>616</v>
      </c>
    </row>
    <row r="618" spans="2:16" x14ac:dyDescent="0.15">
      <c r="B618" s="50">
        <f t="shared" si="344"/>
        <v>4</v>
      </c>
      <c r="C618" s="50">
        <f t="shared" si="345"/>
        <v>1</v>
      </c>
      <c r="D618" s="50" t="str">
        <f t="shared" si="346"/>
        <v>2013_4_1</v>
      </c>
      <c r="E618" s="50" t="str">
        <f t="shared" si="349"/>
        <v>3_1_4</v>
      </c>
      <c r="F618" s="50">
        <f t="shared" si="350"/>
        <v>3</v>
      </c>
      <c r="G618" s="50">
        <f t="shared" si="351"/>
        <v>19</v>
      </c>
      <c r="H618" s="50">
        <f t="shared" si="352"/>
        <v>3019</v>
      </c>
      <c r="I618" s="57">
        <v>2013</v>
      </c>
      <c r="J618" s="57" t="s">
        <v>633</v>
      </c>
      <c r="K618" s="57" t="s">
        <v>72</v>
      </c>
      <c r="L618" s="57" t="str">
        <f t="shared" si="353"/>
        <v>2013_数学</v>
      </c>
      <c r="M618" s="57" t="str">
        <f t="shared" si="354"/>
        <v>2013_数学_数学Ⅰ</v>
      </c>
      <c r="N618" s="57">
        <f t="shared" si="347"/>
        <v>3019</v>
      </c>
      <c r="P618" s="57">
        <f t="shared" si="355"/>
        <v>617</v>
      </c>
    </row>
    <row r="619" spans="2:16" x14ac:dyDescent="0.15">
      <c r="B619" s="50">
        <f t="shared" si="344"/>
        <v>4</v>
      </c>
      <c r="C619" s="50">
        <f t="shared" si="345"/>
        <v>2</v>
      </c>
      <c r="D619" s="50" t="str">
        <f t="shared" si="346"/>
        <v>2013_4_2</v>
      </c>
      <c r="E619" s="50" t="str">
        <f t="shared" si="349"/>
        <v>3_2_4</v>
      </c>
      <c r="F619" s="50">
        <f t="shared" si="350"/>
        <v>3</v>
      </c>
      <c r="G619" s="50">
        <f t="shared" si="351"/>
        <v>20</v>
      </c>
      <c r="H619" s="50">
        <f t="shared" si="352"/>
        <v>3020</v>
      </c>
      <c r="I619" s="57">
        <v>2013</v>
      </c>
      <c r="J619" s="57" t="s">
        <v>71</v>
      </c>
      <c r="K619" s="57" t="s">
        <v>73</v>
      </c>
      <c r="L619" s="57" t="str">
        <f t="shared" si="353"/>
        <v>2013_数学</v>
      </c>
      <c r="M619" s="57" t="str">
        <f t="shared" si="354"/>
        <v>2013_数学_数学Ⅱ</v>
      </c>
      <c r="N619" s="57">
        <f t="shared" si="347"/>
        <v>3020</v>
      </c>
      <c r="P619" s="57">
        <f t="shared" si="355"/>
        <v>618</v>
      </c>
    </row>
    <row r="620" spans="2:16" x14ac:dyDescent="0.15">
      <c r="B620" s="50">
        <f t="shared" si="344"/>
        <v>4</v>
      </c>
      <c r="C620" s="50">
        <f t="shared" si="345"/>
        <v>3</v>
      </c>
      <c r="D620" s="50" t="str">
        <f t="shared" si="346"/>
        <v>2013_4_3</v>
      </c>
      <c r="E620" s="50" t="str">
        <f t="shared" si="349"/>
        <v>3_3_4</v>
      </c>
      <c r="F620" s="50">
        <f t="shared" si="350"/>
        <v>3</v>
      </c>
      <c r="G620" s="50">
        <f t="shared" si="351"/>
        <v>21</v>
      </c>
      <c r="H620" s="50">
        <f t="shared" si="352"/>
        <v>3021</v>
      </c>
      <c r="I620" s="57">
        <v>2013</v>
      </c>
      <c r="J620" s="57" t="s">
        <v>71</v>
      </c>
      <c r="K620" s="57" t="s">
        <v>74</v>
      </c>
      <c r="L620" s="57" t="str">
        <f t="shared" si="353"/>
        <v>2013_数学</v>
      </c>
      <c r="M620" s="57" t="str">
        <f t="shared" si="354"/>
        <v>2013_数学_数学Ⅲ</v>
      </c>
      <c r="N620" s="57">
        <f t="shared" si="347"/>
        <v>3021</v>
      </c>
      <c r="P620" s="57">
        <f t="shared" si="355"/>
        <v>619</v>
      </c>
    </row>
    <row r="621" spans="2:16" x14ac:dyDescent="0.15">
      <c r="B621" s="50">
        <f t="shared" si="344"/>
        <v>4</v>
      </c>
      <c r="C621" s="50">
        <f t="shared" si="345"/>
        <v>4</v>
      </c>
      <c r="D621" s="50" t="str">
        <f t="shared" si="346"/>
        <v>2013_4_4</v>
      </c>
      <c r="E621" s="50" t="str">
        <f t="shared" si="349"/>
        <v>3_4_4</v>
      </c>
      <c r="F621" s="50">
        <f t="shared" si="350"/>
        <v>3</v>
      </c>
      <c r="G621" s="50">
        <f t="shared" si="351"/>
        <v>22</v>
      </c>
      <c r="H621" s="50">
        <f t="shared" si="352"/>
        <v>3022</v>
      </c>
      <c r="I621" s="57">
        <v>2013</v>
      </c>
      <c r="J621" s="57" t="s">
        <v>71</v>
      </c>
      <c r="K621" s="57" t="s">
        <v>75</v>
      </c>
      <c r="L621" s="57" t="str">
        <f t="shared" si="353"/>
        <v>2013_数学</v>
      </c>
      <c r="M621" s="57" t="str">
        <f t="shared" si="354"/>
        <v>2013_数学_数学Ａ</v>
      </c>
      <c r="N621" s="57">
        <f t="shared" si="347"/>
        <v>3022</v>
      </c>
      <c r="P621" s="57">
        <f t="shared" si="355"/>
        <v>620</v>
      </c>
    </row>
    <row r="622" spans="2:16" x14ac:dyDescent="0.15">
      <c r="B622" s="50">
        <f t="shared" si="344"/>
        <v>4</v>
      </c>
      <c r="C622" s="50">
        <f t="shared" si="345"/>
        <v>5</v>
      </c>
      <c r="D622" s="50" t="str">
        <f t="shared" si="346"/>
        <v>2013_4_5</v>
      </c>
      <c r="E622" s="50" t="str">
        <f t="shared" si="349"/>
        <v>3_5_4</v>
      </c>
      <c r="F622" s="50">
        <f t="shared" si="350"/>
        <v>3</v>
      </c>
      <c r="G622" s="50">
        <f t="shared" si="351"/>
        <v>23</v>
      </c>
      <c r="H622" s="50">
        <f t="shared" si="352"/>
        <v>3023</v>
      </c>
      <c r="I622" s="57">
        <v>2013</v>
      </c>
      <c r="J622" s="57" t="s">
        <v>71</v>
      </c>
      <c r="K622" s="57" t="s">
        <v>76</v>
      </c>
      <c r="L622" s="57" t="str">
        <f t="shared" si="353"/>
        <v>2013_数学</v>
      </c>
      <c r="M622" s="57" t="str">
        <f t="shared" si="354"/>
        <v>2013_数学_数学Ｂ</v>
      </c>
      <c r="N622" s="57">
        <f t="shared" si="347"/>
        <v>3023</v>
      </c>
      <c r="P622" s="57">
        <f t="shared" si="355"/>
        <v>621</v>
      </c>
    </row>
    <row r="623" spans="2:16" x14ac:dyDescent="0.15">
      <c r="B623" s="50">
        <f t="shared" si="344"/>
        <v>4</v>
      </c>
      <c r="C623" s="50">
        <f t="shared" si="345"/>
        <v>6</v>
      </c>
      <c r="D623" s="50" t="str">
        <f t="shared" si="346"/>
        <v>2013_4_6</v>
      </c>
      <c r="E623" s="50" t="str">
        <f t="shared" si="349"/>
        <v>3_6_4</v>
      </c>
      <c r="F623" s="50">
        <f t="shared" si="350"/>
        <v>3</v>
      </c>
      <c r="G623" s="50">
        <f t="shared" si="351"/>
        <v>24</v>
      </c>
      <c r="H623" s="50">
        <f t="shared" si="352"/>
        <v>3024</v>
      </c>
      <c r="I623" s="57">
        <v>2013</v>
      </c>
      <c r="J623" s="57" t="s">
        <v>71</v>
      </c>
      <c r="K623" s="57" t="s">
        <v>360</v>
      </c>
      <c r="L623" s="57" t="str">
        <f t="shared" si="353"/>
        <v>2013_数学</v>
      </c>
      <c r="M623" s="57" t="str">
        <f t="shared" si="354"/>
        <v>2013_数学_数学活用</v>
      </c>
      <c r="N623" s="57">
        <f t="shared" si="347"/>
        <v>3024</v>
      </c>
      <c r="P623" s="57">
        <f t="shared" si="355"/>
        <v>622</v>
      </c>
    </row>
    <row r="624" spans="2:16" x14ac:dyDescent="0.15">
      <c r="B624" s="50">
        <f t="shared" si="344"/>
        <v>4</v>
      </c>
      <c r="C624" s="50">
        <f t="shared" si="345"/>
        <v>7</v>
      </c>
      <c r="D624" s="50" t="str">
        <f t="shared" si="346"/>
        <v>2013_4_7</v>
      </c>
      <c r="E624" s="50" t="str">
        <f t="shared" si="349"/>
        <v>3_7_4</v>
      </c>
      <c r="F624" s="50">
        <f t="shared" si="350"/>
        <v>3</v>
      </c>
      <c r="G624" s="50">
        <f t="shared" si="351"/>
        <v>25</v>
      </c>
      <c r="H624" s="50">
        <f t="shared" si="352"/>
        <v>3025</v>
      </c>
      <c r="I624" s="57">
        <v>2013</v>
      </c>
      <c r="J624" s="57" t="s">
        <v>71</v>
      </c>
      <c r="K624" s="57" t="s">
        <v>573</v>
      </c>
      <c r="L624" s="57" t="str">
        <f t="shared" si="353"/>
        <v>2013_数学</v>
      </c>
      <c r="M624" s="57" t="str">
        <f t="shared" si="354"/>
        <v>2013_数学_学校設定科目</v>
      </c>
      <c r="N624" s="57">
        <f t="shared" si="347"/>
        <v>3025</v>
      </c>
      <c r="P624" s="57">
        <f t="shared" si="355"/>
        <v>623</v>
      </c>
    </row>
    <row r="625" spans="2:16" x14ac:dyDescent="0.15">
      <c r="B625" s="50">
        <f t="shared" si="344"/>
        <v>5</v>
      </c>
      <c r="C625" s="50">
        <f t="shared" si="345"/>
        <v>1</v>
      </c>
      <c r="D625" s="50" t="str">
        <f t="shared" si="346"/>
        <v>2013_5_1</v>
      </c>
      <c r="E625" s="50" t="str">
        <f t="shared" si="349"/>
        <v>3_1_5</v>
      </c>
      <c r="F625" s="50">
        <f t="shared" si="350"/>
        <v>3</v>
      </c>
      <c r="G625" s="50">
        <f t="shared" si="351"/>
        <v>26</v>
      </c>
      <c r="H625" s="50">
        <f t="shared" si="352"/>
        <v>3026</v>
      </c>
      <c r="I625" s="57">
        <v>2013</v>
      </c>
      <c r="J625" s="57" t="s">
        <v>78</v>
      </c>
      <c r="K625" s="57" t="s">
        <v>79</v>
      </c>
      <c r="L625" s="57" t="str">
        <f t="shared" si="353"/>
        <v>2013_理科</v>
      </c>
      <c r="M625" s="57" t="str">
        <f t="shared" si="354"/>
        <v>2013_理科_科学と人間生活</v>
      </c>
      <c r="N625" s="57">
        <f t="shared" si="347"/>
        <v>3026</v>
      </c>
      <c r="P625" s="57">
        <f t="shared" si="355"/>
        <v>624</v>
      </c>
    </row>
    <row r="626" spans="2:16" x14ac:dyDescent="0.15">
      <c r="B626" s="50">
        <f t="shared" si="344"/>
        <v>5</v>
      </c>
      <c r="C626" s="50">
        <f t="shared" si="345"/>
        <v>2</v>
      </c>
      <c r="D626" s="50" t="str">
        <f t="shared" si="346"/>
        <v>2013_5_2</v>
      </c>
      <c r="E626" s="50" t="str">
        <f t="shared" si="349"/>
        <v>3_2_5</v>
      </c>
      <c r="F626" s="50">
        <f t="shared" si="350"/>
        <v>3</v>
      </c>
      <c r="G626" s="50">
        <f t="shared" si="351"/>
        <v>27</v>
      </c>
      <c r="H626" s="50">
        <f t="shared" si="352"/>
        <v>3027</v>
      </c>
      <c r="I626" s="57">
        <v>2013</v>
      </c>
      <c r="J626" s="57" t="s">
        <v>78</v>
      </c>
      <c r="K626" s="57" t="s">
        <v>80</v>
      </c>
      <c r="L626" s="57" t="str">
        <f t="shared" si="353"/>
        <v>2013_理科</v>
      </c>
      <c r="M626" s="57" t="str">
        <f t="shared" si="354"/>
        <v>2013_理科_物理基礎</v>
      </c>
      <c r="N626" s="57">
        <f t="shared" si="347"/>
        <v>3027</v>
      </c>
      <c r="P626" s="57">
        <f t="shared" si="355"/>
        <v>625</v>
      </c>
    </row>
    <row r="627" spans="2:16" x14ac:dyDescent="0.15">
      <c r="B627" s="50">
        <f t="shared" si="344"/>
        <v>5</v>
      </c>
      <c r="C627" s="50">
        <f t="shared" si="345"/>
        <v>3</v>
      </c>
      <c r="D627" s="50" t="str">
        <f t="shared" si="346"/>
        <v>2013_5_3</v>
      </c>
      <c r="E627" s="50" t="str">
        <f t="shared" si="349"/>
        <v>3_3_5</v>
      </c>
      <c r="F627" s="50">
        <f t="shared" si="350"/>
        <v>3</v>
      </c>
      <c r="G627" s="50">
        <f t="shared" si="351"/>
        <v>28</v>
      </c>
      <c r="H627" s="50">
        <f t="shared" si="352"/>
        <v>3028</v>
      </c>
      <c r="I627" s="57">
        <v>2013</v>
      </c>
      <c r="J627" s="57" t="s">
        <v>78</v>
      </c>
      <c r="K627" s="57" t="s">
        <v>634</v>
      </c>
      <c r="L627" s="57" t="str">
        <f t="shared" si="353"/>
        <v>2013_理科</v>
      </c>
      <c r="M627" s="57" t="str">
        <f t="shared" si="354"/>
        <v>2013_理科_物理</v>
      </c>
      <c r="N627" s="57">
        <f t="shared" si="347"/>
        <v>3028</v>
      </c>
      <c r="P627" s="57">
        <f t="shared" si="355"/>
        <v>626</v>
      </c>
    </row>
    <row r="628" spans="2:16" x14ac:dyDescent="0.15">
      <c r="B628" s="50">
        <f t="shared" si="344"/>
        <v>5</v>
      </c>
      <c r="C628" s="50">
        <f t="shared" si="345"/>
        <v>4</v>
      </c>
      <c r="D628" s="50" t="str">
        <f t="shared" si="346"/>
        <v>2013_5_4</v>
      </c>
      <c r="E628" s="50" t="str">
        <f t="shared" si="349"/>
        <v>3_4_5</v>
      </c>
      <c r="F628" s="50">
        <f t="shared" si="350"/>
        <v>3</v>
      </c>
      <c r="G628" s="50">
        <f t="shared" si="351"/>
        <v>29</v>
      </c>
      <c r="H628" s="50">
        <f t="shared" si="352"/>
        <v>3029</v>
      </c>
      <c r="I628" s="57">
        <v>2013</v>
      </c>
      <c r="J628" s="57" t="s">
        <v>78</v>
      </c>
      <c r="K628" s="57" t="s">
        <v>82</v>
      </c>
      <c r="L628" s="57" t="str">
        <f t="shared" si="353"/>
        <v>2013_理科</v>
      </c>
      <c r="M628" s="57" t="str">
        <f t="shared" si="354"/>
        <v>2013_理科_化学基礎</v>
      </c>
      <c r="N628" s="57">
        <f t="shared" si="347"/>
        <v>3029</v>
      </c>
      <c r="P628" s="57">
        <f t="shared" si="355"/>
        <v>627</v>
      </c>
    </row>
    <row r="629" spans="2:16" x14ac:dyDescent="0.15">
      <c r="B629" s="50">
        <f t="shared" si="344"/>
        <v>5</v>
      </c>
      <c r="C629" s="50">
        <f t="shared" si="345"/>
        <v>5</v>
      </c>
      <c r="D629" s="50" t="str">
        <f t="shared" si="346"/>
        <v>2013_5_5</v>
      </c>
      <c r="E629" s="50" t="str">
        <f t="shared" si="349"/>
        <v>3_5_5</v>
      </c>
      <c r="F629" s="50">
        <f t="shared" si="350"/>
        <v>3</v>
      </c>
      <c r="G629" s="50">
        <f t="shared" si="351"/>
        <v>30</v>
      </c>
      <c r="H629" s="50">
        <f t="shared" si="352"/>
        <v>3030</v>
      </c>
      <c r="I629" s="57">
        <v>2013</v>
      </c>
      <c r="J629" s="57" t="s">
        <v>78</v>
      </c>
      <c r="K629" s="57" t="s">
        <v>635</v>
      </c>
      <c r="L629" s="57" t="str">
        <f t="shared" si="353"/>
        <v>2013_理科</v>
      </c>
      <c r="M629" s="57" t="str">
        <f t="shared" si="354"/>
        <v>2013_理科_化学</v>
      </c>
      <c r="N629" s="57">
        <f t="shared" si="347"/>
        <v>3030</v>
      </c>
      <c r="P629" s="57">
        <f t="shared" si="355"/>
        <v>628</v>
      </c>
    </row>
    <row r="630" spans="2:16" x14ac:dyDescent="0.15">
      <c r="B630" s="50">
        <f t="shared" si="344"/>
        <v>5</v>
      </c>
      <c r="C630" s="50">
        <f t="shared" si="345"/>
        <v>6</v>
      </c>
      <c r="D630" s="50" t="str">
        <f t="shared" si="346"/>
        <v>2013_5_6</v>
      </c>
      <c r="E630" s="50" t="str">
        <f t="shared" si="349"/>
        <v>3_6_5</v>
      </c>
      <c r="F630" s="50">
        <f t="shared" si="350"/>
        <v>3</v>
      </c>
      <c r="G630" s="50">
        <f t="shared" si="351"/>
        <v>31</v>
      </c>
      <c r="H630" s="50">
        <f t="shared" si="352"/>
        <v>3031</v>
      </c>
      <c r="I630" s="57">
        <v>2013</v>
      </c>
      <c r="J630" s="57" t="s">
        <v>78</v>
      </c>
      <c r="K630" s="57" t="s">
        <v>84</v>
      </c>
      <c r="L630" s="57" t="str">
        <f t="shared" si="353"/>
        <v>2013_理科</v>
      </c>
      <c r="M630" s="57" t="str">
        <f t="shared" si="354"/>
        <v>2013_理科_生物基礎</v>
      </c>
      <c r="N630" s="57">
        <f t="shared" si="347"/>
        <v>3031</v>
      </c>
      <c r="P630" s="57">
        <f t="shared" si="355"/>
        <v>629</v>
      </c>
    </row>
    <row r="631" spans="2:16" x14ac:dyDescent="0.15">
      <c r="B631" s="50">
        <f t="shared" si="344"/>
        <v>5</v>
      </c>
      <c r="C631" s="50">
        <f t="shared" si="345"/>
        <v>7</v>
      </c>
      <c r="D631" s="50" t="str">
        <f t="shared" si="346"/>
        <v>2013_5_7</v>
      </c>
      <c r="E631" s="50" t="str">
        <f t="shared" si="349"/>
        <v>3_7_5</v>
      </c>
      <c r="F631" s="50">
        <f t="shared" si="350"/>
        <v>3</v>
      </c>
      <c r="G631" s="50">
        <f t="shared" si="351"/>
        <v>32</v>
      </c>
      <c r="H631" s="50">
        <f t="shared" si="352"/>
        <v>3032</v>
      </c>
      <c r="I631" s="57">
        <v>2013</v>
      </c>
      <c r="J631" s="57" t="s">
        <v>78</v>
      </c>
      <c r="K631" s="57" t="s">
        <v>636</v>
      </c>
      <c r="L631" s="57" t="str">
        <f t="shared" si="353"/>
        <v>2013_理科</v>
      </c>
      <c r="M631" s="57" t="str">
        <f t="shared" si="354"/>
        <v>2013_理科_生物</v>
      </c>
      <c r="N631" s="57">
        <f t="shared" si="347"/>
        <v>3032</v>
      </c>
      <c r="P631" s="57">
        <f t="shared" si="355"/>
        <v>630</v>
      </c>
    </row>
    <row r="632" spans="2:16" x14ac:dyDescent="0.15">
      <c r="B632" s="50">
        <f t="shared" si="344"/>
        <v>5</v>
      </c>
      <c r="C632" s="50">
        <f t="shared" si="345"/>
        <v>8</v>
      </c>
      <c r="D632" s="50" t="str">
        <f t="shared" si="346"/>
        <v>2013_5_8</v>
      </c>
      <c r="E632" s="50" t="str">
        <f t="shared" si="349"/>
        <v>3_8_5</v>
      </c>
      <c r="F632" s="50">
        <f t="shared" si="350"/>
        <v>3</v>
      </c>
      <c r="G632" s="50">
        <f t="shared" si="351"/>
        <v>33</v>
      </c>
      <c r="H632" s="50">
        <f t="shared" si="352"/>
        <v>3033</v>
      </c>
      <c r="I632" s="57">
        <v>2013</v>
      </c>
      <c r="J632" s="57" t="s">
        <v>78</v>
      </c>
      <c r="K632" s="57" t="s">
        <v>86</v>
      </c>
      <c r="L632" s="57" t="str">
        <f t="shared" si="353"/>
        <v>2013_理科</v>
      </c>
      <c r="M632" s="57" t="str">
        <f t="shared" si="354"/>
        <v>2013_理科_地学基礎</v>
      </c>
      <c r="N632" s="57">
        <f t="shared" si="347"/>
        <v>3033</v>
      </c>
      <c r="P632" s="57">
        <f t="shared" si="355"/>
        <v>631</v>
      </c>
    </row>
    <row r="633" spans="2:16" x14ac:dyDescent="0.15">
      <c r="B633" s="50">
        <f t="shared" si="344"/>
        <v>5</v>
      </c>
      <c r="C633" s="50">
        <f t="shared" si="345"/>
        <v>9</v>
      </c>
      <c r="D633" s="50" t="str">
        <f t="shared" si="346"/>
        <v>2013_5_9</v>
      </c>
      <c r="E633" s="50" t="str">
        <f t="shared" si="349"/>
        <v>3_9_5</v>
      </c>
      <c r="F633" s="50">
        <f t="shared" si="350"/>
        <v>3</v>
      </c>
      <c r="G633" s="50">
        <f t="shared" si="351"/>
        <v>34</v>
      </c>
      <c r="H633" s="50">
        <f t="shared" si="352"/>
        <v>3034</v>
      </c>
      <c r="I633" s="57">
        <v>2013</v>
      </c>
      <c r="J633" s="57" t="s">
        <v>78</v>
      </c>
      <c r="K633" s="57" t="s">
        <v>637</v>
      </c>
      <c r="L633" s="57" t="str">
        <f t="shared" si="353"/>
        <v>2013_理科</v>
      </c>
      <c r="M633" s="57" t="str">
        <f t="shared" si="354"/>
        <v>2013_理科_地学</v>
      </c>
      <c r="N633" s="57">
        <f t="shared" si="347"/>
        <v>3034</v>
      </c>
      <c r="P633" s="57">
        <f t="shared" si="355"/>
        <v>632</v>
      </c>
    </row>
    <row r="634" spans="2:16" x14ac:dyDescent="0.15">
      <c r="B634" s="50">
        <f t="shared" si="344"/>
        <v>5</v>
      </c>
      <c r="C634" s="50">
        <f t="shared" si="345"/>
        <v>10</v>
      </c>
      <c r="D634" s="50" t="str">
        <f t="shared" si="346"/>
        <v>2013_5_10</v>
      </c>
      <c r="E634" s="50" t="str">
        <f t="shared" si="349"/>
        <v>3_10_5</v>
      </c>
      <c r="F634" s="50">
        <f t="shared" si="350"/>
        <v>3</v>
      </c>
      <c r="G634" s="50">
        <f t="shared" si="351"/>
        <v>35</v>
      </c>
      <c r="H634" s="50">
        <f t="shared" si="352"/>
        <v>3035</v>
      </c>
      <c r="I634" s="57">
        <v>2013</v>
      </c>
      <c r="J634" s="57" t="s">
        <v>78</v>
      </c>
      <c r="K634" s="57" t="s">
        <v>638</v>
      </c>
      <c r="L634" s="57" t="str">
        <f t="shared" si="353"/>
        <v>2013_理科</v>
      </c>
      <c r="M634" s="57" t="str">
        <f t="shared" si="354"/>
        <v>2013_理科_理科課題研究</v>
      </c>
      <c r="N634" s="57">
        <f t="shared" si="347"/>
        <v>3035</v>
      </c>
      <c r="P634" s="57">
        <f t="shared" si="355"/>
        <v>633</v>
      </c>
    </row>
    <row r="635" spans="2:16" x14ac:dyDescent="0.15">
      <c r="B635" s="50">
        <f t="shared" si="344"/>
        <v>5</v>
      </c>
      <c r="C635" s="50">
        <f t="shared" si="345"/>
        <v>11</v>
      </c>
      <c r="D635" s="50" t="str">
        <f t="shared" si="346"/>
        <v>2013_5_11</v>
      </c>
      <c r="E635" s="50" t="str">
        <f t="shared" si="349"/>
        <v>3_11_5</v>
      </c>
      <c r="F635" s="50">
        <f t="shared" si="350"/>
        <v>3</v>
      </c>
      <c r="G635" s="50">
        <f t="shared" si="351"/>
        <v>36</v>
      </c>
      <c r="H635" s="50">
        <f t="shared" si="352"/>
        <v>3036</v>
      </c>
      <c r="I635" s="57">
        <v>2013</v>
      </c>
      <c r="J635" s="57" t="s">
        <v>78</v>
      </c>
      <c r="K635" s="57" t="s">
        <v>573</v>
      </c>
      <c r="L635" s="57" t="str">
        <f t="shared" si="353"/>
        <v>2013_理科</v>
      </c>
      <c r="M635" s="57" t="str">
        <f t="shared" si="354"/>
        <v>2013_理科_学校設定科目</v>
      </c>
      <c r="N635" s="57">
        <f t="shared" si="347"/>
        <v>3036</v>
      </c>
      <c r="P635" s="57">
        <f t="shared" si="355"/>
        <v>634</v>
      </c>
    </row>
    <row r="636" spans="2:16" x14ac:dyDescent="0.15">
      <c r="B636" s="50">
        <f t="shared" si="344"/>
        <v>6</v>
      </c>
      <c r="C636" s="50">
        <f t="shared" si="345"/>
        <v>1</v>
      </c>
      <c r="D636" s="50" t="str">
        <f t="shared" si="346"/>
        <v>2013_6_1</v>
      </c>
      <c r="E636" s="50" t="str">
        <f t="shared" si="349"/>
        <v>3_1_6</v>
      </c>
      <c r="F636" s="50">
        <f t="shared" si="350"/>
        <v>3</v>
      </c>
      <c r="G636" s="50">
        <f t="shared" si="351"/>
        <v>37</v>
      </c>
      <c r="H636" s="50">
        <f t="shared" si="352"/>
        <v>3037</v>
      </c>
      <c r="I636" s="57">
        <v>2013</v>
      </c>
      <c r="J636" s="57" t="s">
        <v>639</v>
      </c>
      <c r="K636" s="57" t="s">
        <v>640</v>
      </c>
      <c r="L636" s="57" t="str">
        <f t="shared" si="353"/>
        <v>2013_保健体育</v>
      </c>
      <c r="M636" s="57" t="str">
        <f t="shared" si="354"/>
        <v>2013_保健体育_体育</v>
      </c>
      <c r="N636" s="57">
        <f t="shared" si="347"/>
        <v>3037</v>
      </c>
      <c r="P636" s="57">
        <f t="shared" si="355"/>
        <v>635</v>
      </c>
    </row>
    <row r="637" spans="2:16" x14ac:dyDescent="0.15">
      <c r="B637" s="50">
        <f t="shared" si="344"/>
        <v>6</v>
      </c>
      <c r="C637" s="50">
        <f t="shared" si="345"/>
        <v>2</v>
      </c>
      <c r="D637" s="50" t="str">
        <f t="shared" si="346"/>
        <v>2013_6_2</v>
      </c>
      <c r="E637" s="50" t="str">
        <f t="shared" si="349"/>
        <v>3_2_6</v>
      </c>
      <c r="F637" s="50">
        <f t="shared" si="350"/>
        <v>3</v>
      </c>
      <c r="G637" s="50">
        <f t="shared" si="351"/>
        <v>38</v>
      </c>
      <c r="H637" s="50">
        <f t="shared" si="352"/>
        <v>3038</v>
      </c>
      <c r="I637" s="57">
        <v>2013</v>
      </c>
      <c r="J637" s="57" t="s">
        <v>639</v>
      </c>
      <c r="K637" s="57" t="s">
        <v>641</v>
      </c>
      <c r="L637" s="57" t="str">
        <f t="shared" si="353"/>
        <v>2013_保健体育</v>
      </c>
      <c r="M637" s="57" t="str">
        <f t="shared" si="354"/>
        <v>2013_保健体育_保健</v>
      </c>
      <c r="N637" s="57">
        <f t="shared" si="347"/>
        <v>3038</v>
      </c>
      <c r="P637" s="57">
        <f t="shared" si="355"/>
        <v>636</v>
      </c>
    </row>
    <row r="638" spans="2:16" x14ac:dyDescent="0.15">
      <c r="B638" s="50">
        <f t="shared" si="344"/>
        <v>6</v>
      </c>
      <c r="C638" s="50">
        <f t="shared" si="345"/>
        <v>3</v>
      </c>
      <c r="D638" s="50" t="str">
        <f t="shared" si="346"/>
        <v>2013_6_3</v>
      </c>
      <c r="E638" s="50" t="str">
        <f t="shared" si="349"/>
        <v>3_3_6</v>
      </c>
      <c r="F638" s="50">
        <f t="shared" si="350"/>
        <v>3</v>
      </c>
      <c r="G638" s="50">
        <f t="shared" si="351"/>
        <v>39</v>
      </c>
      <c r="H638" s="50">
        <f t="shared" si="352"/>
        <v>3039</v>
      </c>
      <c r="I638" s="57">
        <v>2013</v>
      </c>
      <c r="J638" s="57" t="s">
        <v>639</v>
      </c>
      <c r="K638" s="57" t="s">
        <v>573</v>
      </c>
      <c r="L638" s="57" t="str">
        <f t="shared" si="353"/>
        <v>2013_保健体育</v>
      </c>
      <c r="M638" s="57" t="str">
        <f t="shared" si="354"/>
        <v>2013_保健体育_学校設定科目</v>
      </c>
      <c r="N638" s="57">
        <f t="shared" si="347"/>
        <v>3039</v>
      </c>
      <c r="P638" s="57">
        <f t="shared" si="355"/>
        <v>637</v>
      </c>
    </row>
    <row r="639" spans="2:16" x14ac:dyDescent="0.15">
      <c r="B639" s="50">
        <f t="shared" si="344"/>
        <v>7</v>
      </c>
      <c r="C639" s="50">
        <f t="shared" si="345"/>
        <v>1</v>
      </c>
      <c r="D639" s="50" t="str">
        <f t="shared" si="346"/>
        <v>2013_7_1</v>
      </c>
      <c r="E639" s="50" t="str">
        <f t="shared" si="349"/>
        <v>3_1_7</v>
      </c>
      <c r="F639" s="50">
        <f t="shared" si="350"/>
        <v>3</v>
      </c>
      <c r="G639" s="50">
        <f t="shared" si="351"/>
        <v>40</v>
      </c>
      <c r="H639" s="50">
        <f t="shared" si="352"/>
        <v>3040</v>
      </c>
      <c r="I639" s="57">
        <v>2013</v>
      </c>
      <c r="J639" s="57" t="s">
        <v>642</v>
      </c>
      <c r="K639" s="57" t="s">
        <v>91</v>
      </c>
      <c r="L639" s="57" t="str">
        <f t="shared" si="353"/>
        <v>2013_芸術</v>
      </c>
      <c r="M639" s="57" t="str">
        <f t="shared" si="354"/>
        <v>2013_芸術_音楽Ⅰ</v>
      </c>
      <c r="N639" s="57">
        <f t="shared" si="347"/>
        <v>3040</v>
      </c>
      <c r="P639" s="57">
        <f t="shared" si="355"/>
        <v>638</v>
      </c>
    </row>
    <row r="640" spans="2:16" x14ac:dyDescent="0.15">
      <c r="B640" s="50">
        <f t="shared" si="344"/>
        <v>7</v>
      </c>
      <c r="C640" s="50">
        <f t="shared" si="345"/>
        <v>2</v>
      </c>
      <c r="D640" s="50" t="str">
        <f t="shared" si="346"/>
        <v>2013_7_2</v>
      </c>
      <c r="E640" s="50" t="str">
        <f t="shared" si="349"/>
        <v>3_2_7</v>
      </c>
      <c r="F640" s="50">
        <f t="shared" si="350"/>
        <v>3</v>
      </c>
      <c r="G640" s="50">
        <f t="shared" si="351"/>
        <v>41</v>
      </c>
      <c r="H640" s="50">
        <f t="shared" si="352"/>
        <v>3041</v>
      </c>
      <c r="I640" s="57">
        <v>2013</v>
      </c>
      <c r="J640" s="57" t="s">
        <v>90</v>
      </c>
      <c r="K640" s="57" t="s">
        <v>92</v>
      </c>
      <c r="L640" s="57" t="str">
        <f t="shared" si="353"/>
        <v>2013_芸術</v>
      </c>
      <c r="M640" s="57" t="str">
        <f t="shared" si="354"/>
        <v>2013_芸術_音楽Ⅱ</v>
      </c>
      <c r="N640" s="57">
        <f t="shared" si="347"/>
        <v>3041</v>
      </c>
      <c r="P640" s="57">
        <f t="shared" si="355"/>
        <v>639</v>
      </c>
    </row>
    <row r="641" spans="2:16" x14ac:dyDescent="0.15">
      <c r="B641" s="50">
        <f t="shared" si="344"/>
        <v>7</v>
      </c>
      <c r="C641" s="50">
        <f t="shared" si="345"/>
        <v>3</v>
      </c>
      <c r="D641" s="50" t="str">
        <f t="shared" si="346"/>
        <v>2013_7_3</v>
      </c>
      <c r="E641" s="50" t="str">
        <f t="shared" si="349"/>
        <v>3_3_7</v>
      </c>
      <c r="F641" s="50">
        <f t="shared" si="350"/>
        <v>3</v>
      </c>
      <c r="G641" s="50">
        <f t="shared" si="351"/>
        <v>42</v>
      </c>
      <c r="H641" s="50">
        <f t="shared" si="352"/>
        <v>3042</v>
      </c>
      <c r="I641" s="57">
        <v>2013</v>
      </c>
      <c r="J641" s="57" t="s">
        <v>90</v>
      </c>
      <c r="K641" s="57" t="s">
        <v>93</v>
      </c>
      <c r="L641" s="57" t="str">
        <f t="shared" si="353"/>
        <v>2013_芸術</v>
      </c>
      <c r="M641" s="57" t="str">
        <f t="shared" si="354"/>
        <v>2013_芸術_音楽Ⅲ</v>
      </c>
      <c r="N641" s="57">
        <f t="shared" si="347"/>
        <v>3042</v>
      </c>
      <c r="P641" s="57">
        <f t="shared" si="355"/>
        <v>640</v>
      </c>
    </row>
    <row r="642" spans="2:16" x14ac:dyDescent="0.15">
      <c r="B642" s="50">
        <f t="shared" ref="B642:B705" si="357">IF($I642="","",IF($I641&lt;&gt;$I642,1,IF($J641&lt;&gt;$J642,B641+1,B641)))</f>
        <v>7</v>
      </c>
      <c r="C642" s="50">
        <f t="shared" ref="C642:C705" si="358">IF($I642="","",IF($J641&lt;&gt;$J642,1,C641+1))</f>
        <v>4</v>
      </c>
      <c r="D642" s="50" t="str">
        <f t="shared" ref="D642:D705" si="359">IF($I642="","",$I642&amp;"_"&amp;$B642&amp;"_"&amp;$C642)</f>
        <v>2013_7_4</v>
      </c>
      <c r="E642" s="50" t="str">
        <f t="shared" si="349"/>
        <v>3_4_7</v>
      </c>
      <c r="F642" s="50">
        <f t="shared" si="350"/>
        <v>3</v>
      </c>
      <c r="G642" s="50">
        <f t="shared" si="351"/>
        <v>43</v>
      </c>
      <c r="H642" s="50">
        <f t="shared" si="352"/>
        <v>3043</v>
      </c>
      <c r="I642" s="57">
        <v>2013</v>
      </c>
      <c r="J642" s="57" t="s">
        <v>90</v>
      </c>
      <c r="K642" s="57" t="s">
        <v>94</v>
      </c>
      <c r="L642" s="57" t="str">
        <f t="shared" si="353"/>
        <v>2013_芸術</v>
      </c>
      <c r="M642" s="57" t="str">
        <f t="shared" si="354"/>
        <v>2013_芸術_美術Ⅰ</v>
      </c>
      <c r="N642" s="57">
        <f t="shared" ref="N642:N705" si="360">H642</f>
        <v>3043</v>
      </c>
      <c r="P642" s="57">
        <f t="shared" si="355"/>
        <v>641</v>
      </c>
    </row>
    <row r="643" spans="2:16" x14ac:dyDescent="0.15">
      <c r="B643" s="50">
        <f t="shared" si="357"/>
        <v>7</v>
      </c>
      <c r="C643" s="50">
        <f t="shared" si="358"/>
        <v>5</v>
      </c>
      <c r="D643" s="50" t="str">
        <f t="shared" si="359"/>
        <v>2013_7_5</v>
      </c>
      <c r="E643" s="50" t="str">
        <f t="shared" ref="E643:E706" si="361">IF($I643="","",$F643&amp;"_"&amp;$C643&amp;"_"&amp;$B643)</f>
        <v>3_5_7</v>
      </c>
      <c r="F643" s="50">
        <f t="shared" ref="F643:F706" si="362">IF($I643="","",IF($I642&lt;&gt;$I643,F642+1,F642))</f>
        <v>3</v>
      </c>
      <c r="G643" s="50">
        <f t="shared" ref="G643:G706" si="363">IF($I643="","",IF($I642&lt;&gt;$I643,1,G642+1))</f>
        <v>44</v>
      </c>
      <c r="H643" s="50">
        <f t="shared" ref="H643:H706" si="364">IF($I643="","",1000*F643+G643)</f>
        <v>3044</v>
      </c>
      <c r="I643" s="57">
        <v>2013</v>
      </c>
      <c r="J643" s="57" t="s">
        <v>90</v>
      </c>
      <c r="K643" s="57" t="s">
        <v>95</v>
      </c>
      <c r="L643" s="57" t="str">
        <f t="shared" ref="L643:L706" si="365">$I643&amp;"_"&amp;$J643</f>
        <v>2013_芸術</v>
      </c>
      <c r="M643" s="57" t="str">
        <f t="shared" ref="M643:M706" si="366">$I643&amp;"_"&amp;$J643&amp;"_"&amp;$K643</f>
        <v>2013_芸術_美術Ⅱ</v>
      </c>
      <c r="N643" s="57">
        <f t="shared" si="360"/>
        <v>3044</v>
      </c>
      <c r="P643" s="57">
        <f t="shared" ref="P643:P706" si="367">IF(COUNTIF(K643,"*"&amp;$X$1&amp;"*"),P642+1,P642)</f>
        <v>642</v>
      </c>
    </row>
    <row r="644" spans="2:16" x14ac:dyDescent="0.15">
      <c r="B644" s="50">
        <f t="shared" si="357"/>
        <v>7</v>
      </c>
      <c r="C644" s="50">
        <f t="shared" si="358"/>
        <v>6</v>
      </c>
      <c r="D644" s="50" t="str">
        <f t="shared" si="359"/>
        <v>2013_7_6</v>
      </c>
      <c r="E644" s="50" t="str">
        <f t="shared" si="361"/>
        <v>3_6_7</v>
      </c>
      <c r="F644" s="50">
        <f t="shared" si="362"/>
        <v>3</v>
      </c>
      <c r="G644" s="50">
        <f t="shared" si="363"/>
        <v>45</v>
      </c>
      <c r="H644" s="50">
        <f t="shared" si="364"/>
        <v>3045</v>
      </c>
      <c r="I644" s="57">
        <v>2013</v>
      </c>
      <c r="J644" s="57" t="s">
        <v>90</v>
      </c>
      <c r="K644" s="57" t="s">
        <v>96</v>
      </c>
      <c r="L644" s="57" t="str">
        <f t="shared" si="365"/>
        <v>2013_芸術</v>
      </c>
      <c r="M644" s="57" t="str">
        <f t="shared" si="366"/>
        <v>2013_芸術_美術Ⅲ</v>
      </c>
      <c r="N644" s="57">
        <f t="shared" si="360"/>
        <v>3045</v>
      </c>
      <c r="P644" s="57">
        <f t="shared" si="367"/>
        <v>643</v>
      </c>
    </row>
    <row r="645" spans="2:16" x14ac:dyDescent="0.15">
      <c r="B645" s="50">
        <f t="shared" si="357"/>
        <v>7</v>
      </c>
      <c r="C645" s="50">
        <f t="shared" si="358"/>
        <v>7</v>
      </c>
      <c r="D645" s="50" t="str">
        <f t="shared" si="359"/>
        <v>2013_7_7</v>
      </c>
      <c r="E645" s="50" t="str">
        <f t="shared" si="361"/>
        <v>3_7_7</v>
      </c>
      <c r="F645" s="50">
        <f t="shared" si="362"/>
        <v>3</v>
      </c>
      <c r="G645" s="50">
        <f t="shared" si="363"/>
        <v>46</v>
      </c>
      <c r="H645" s="50">
        <f t="shared" si="364"/>
        <v>3046</v>
      </c>
      <c r="I645" s="57">
        <v>2013</v>
      </c>
      <c r="J645" s="57" t="s">
        <v>90</v>
      </c>
      <c r="K645" s="57" t="s">
        <v>97</v>
      </c>
      <c r="L645" s="57" t="str">
        <f t="shared" si="365"/>
        <v>2013_芸術</v>
      </c>
      <c r="M645" s="57" t="str">
        <f t="shared" si="366"/>
        <v>2013_芸術_工芸Ⅰ</v>
      </c>
      <c r="N645" s="57">
        <f t="shared" si="360"/>
        <v>3046</v>
      </c>
      <c r="P645" s="57">
        <f t="shared" si="367"/>
        <v>644</v>
      </c>
    </row>
    <row r="646" spans="2:16" x14ac:dyDescent="0.15">
      <c r="B646" s="50">
        <f t="shared" si="357"/>
        <v>7</v>
      </c>
      <c r="C646" s="50">
        <f t="shared" si="358"/>
        <v>8</v>
      </c>
      <c r="D646" s="50" t="str">
        <f t="shared" si="359"/>
        <v>2013_7_8</v>
      </c>
      <c r="E646" s="50" t="str">
        <f t="shared" si="361"/>
        <v>3_8_7</v>
      </c>
      <c r="F646" s="50">
        <f t="shared" si="362"/>
        <v>3</v>
      </c>
      <c r="G646" s="50">
        <f t="shared" si="363"/>
        <v>47</v>
      </c>
      <c r="H646" s="50">
        <f t="shared" si="364"/>
        <v>3047</v>
      </c>
      <c r="I646" s="57">
        <v>2013</v>
      </c>
      <c r="J646" s="57" t="s">
        <v>90</v>
      </c>
      <c r="K646" s="57" t="s">
        <v>98</v>
      </c>
      <c r="L646" s="57" t="str">
        <f t="shared" si="365"/>
        <v>2013_芸術</v>
      </c>
      <c r="M646" s="57" t="str">
        <f t="shared" si="366"/>
        <v>2013_芸術_工芸Ⅱ</v>
      </c>
      <c r="N646" s="57">
        <f t="shared" si="360"/>
        <v>3047</v>
      </c>
      <c r="P646" s="57">
        <f t="shared" si="367"/>
        <v>645</v>
      </c>
    </row>
    <row r="647" spans="2:16" x14ac:dyDescent="0.15">
      <c r="B647" s="50">
        <f t="shared" si="357"/>
        <v>7</v>
      </c>
      <c r="C647" s="50">
        <f t="shared" si="358"/>
        <v>9</v>
      </c>
      <c r="D647" s="50" t="str">
        <f t="shared" si="359"/>
        <v>2013_7_9</v>
      </c>
      <c r="E647" s="50" t="str">
        <f t="shared" si="361"/>
        <v>3_9_7</v>
      </c>
      <c r="F647" s="50">
        <f t="shared" si="362"/>
        <v>3</v>
      </c>
      <c r="G647" s="50">
        <f t="shared" si="363"/>
        <v>48</v>
      </c>
      <c r="H647" s="50">
        <f t="shared" si="364"/>
        <v>3048</v>
      </c>
      <c r="I647" s="57">
        <v>2013</v>
      </c>
      <c r="J647" s="57" t="s">
        <v>90</v>
      </c>
      <c r="K647" s="57" t="s">
        <v>99</v>
      </c>
      <c r="L647" s="57" t="str">
        <f t="shared" si="365"/>
        <v>2013_芸術</v>
      </c>
      <c r="M647" s="57" t="str">
        <f t="shared" si="366"/>
        <v>2013_芸術_工芸Ⅲ</v>
      </c>
      <c r="N647" s="57">
        <f t="shared" si="360"/>
        <v>3048</v>
      </c>
      <c r="P647" s="57">
        <f t="shared" si="367"/>
        <v>646</v>
      </c>
    </row>
    <row r="648" spans="2:16" x14ac:dyDescent="0.15">
      <c r="B648" s="50">
        <f t="shared" si="357"/>
        <v>7</v>
      </c>
      <c r="C648" s="50">
        <f t="shared" si="358"/>
        <v>10</v>
      </c>
      <c r="D648" s="50" t="str">
        <f t="shared" si="359"/>
        <v>2013_7_10</v>
      </c>
      <c r="E648" s="50" t="str">
        <f t="shared" si="361"/>
        <v>3_10_7</v>
      </c>
      <c r="F648" s="50">
        <f t="shared" si="362"/>
        <v>3</v>
      </c>
      <c r="G648" s="50">
        <f t="shared" si="363"/>
        <v>49</v>
      </c>
      <c r="H648" s="50">
        <f t="shared" si="364"/>
        <v>3049</v>
      </c>
      <c r="I648" s="57">
        <v>2013</v>
      </c>
      <c r="J648" s="57" t="s">
        <v>90</v>
      </c>
      <c r="K648" s="57" t="s">
        <v>100</v>
      </c>
      <c r="L648" s="57" t="str">
        <f t="shared" si="365"/>
        <v>2013_芸術</v>
      </c>
      <c r="M648" s="57" t="str">
        <f t="shared" si="366"/>
        <v>2013_芸術_書道Ⅰ</v>
      </c>
      <c r="N648" s="57">
        <f t="shared" si="360"/>
        <v>3049</v>
      </c>
      <c r="P648" s="57">
        <f t="shared" si="367"/>
        <v>647</v>
      </c>
    </row>
    <row r="649" spans="2:16" x14ac:dyDescent="0.15">
      <c r="B649" s="50">
        <f t="shared" si="357"/>
        <v>7</v>
      </c>
      <c r="C649" s="50">
        <f t="shared" si="358"/>
        <v>11</v>
      </c>
      <c r="D649" s="50" t="str">
        <f t="shared" si="359"/>
        <v>2013_7_11</v>
      </c>
      <c r="E649" s="50" t="str">
        <f t="shared" si="361"/>
        <v>3_11_7</v>
      </c>
      <c r="F649" s="50">
        <f t="shared" si="362"/>
        <v>3</v>
      </c>
      <c r="G649" s="50">
        <f t="shared" si="363"/>
        <v>50</v>
      </c>
      <c r="H649" s="50">
        <f t="shared" si="364"/>
        <v>3050</v>
      </c>
      <c r="I649" s="57">
        <v>2013</v>
      </c>
      <c r="J649" s="57" t="s">
        <v>90</v>
      </c>
      <c r="K649" s="57" t="s">
        <v>101</v>
      </c>
      <c r="L649" s="57" t="str">
        <f t="shared" si="365"/>
        <v>2013_芸術</v>
      </c>
      <c r="M649" s="57" t="str">
        <f t="shared" si="366"/>
        <v>2013_芸術_書道Ⅱ</v>
      </c>
      <c r="N649" s="57">
        <f t="shared" si="360"/>
        <v>3050</v>
      </c>
      <c r="P649" s="57">
        <f t="shared" si="367"/>
        <v>648</v>
      </c>
    </row>
    <row r="650" spans="2:16" x14ac:dyDescent="0.15">
      <c r="B650" s="50">
        <f t="shared" si="357"/>
        <v>7</v>
      </c>
      <c r="C650" s="50">
        <f t="shared" si="358"/>
        <v>12</v>
      </c>
      <c r="D650" s="50" t="str">
        <f t="shared" si="359"/>
        <v>2013_7_12</v>
      </c>
      <c r="E650" s="50" t="str">
        <f t="shared" si="361"/>
        <v>3_12_7</v>
      </c>
      <c r="F650" s="50">
        <f t="shared" si="362"/>
        <v>3</v>
      </c>
      <c r="G650" s="50">
        <f t="shared" si="363"/>
        <v>51</v>
      </c>
      <c r="H650" s="50">
        <f t="shared" si="364"/>
        <v>3051</v>
      </c>
      <c r="I650" s="57">
        <v>2013</v>
      </c>
      <c r="J650" s="57" t="s">
        <v>90</v>
      </c>
      <c r="K650" s="57" t="s">
        <v>643</v>
      </c>
      <c r="L650" s="57" t="str">
        <f t="shared" si="365"/>
        <v>2013_芸術</v>
      </c>
      <c r="M650" s="57" t="str">
        <f t="shared" si="366"/>
        <v>2013_芸術_書道Ⅲ </v>
      </c>
      <c r="N650" s="57">
        <f t="shared" si="360"/>
        <v>3051</v>
      </c>
      <c r="P650" s="57">
        <f t="shared" si="367"/>
        <v>649</v>
      </c>
    </row>
    <row r="651" spans="2:16" x14ac:dyDescent="0.15">
      <c r="B651" s="50">
        <f t="shared" si="357"/>
        <v>7</v>
      </c>
      <c r="C651" s="50">
        <f t="shared" si="358"/>
        <v>13</v>
      </c>
      <c r="D651" s="50" t="str">
        <f t="shared" si="359"/>
        <v>2013_7_13</v>
      </c>
      <c r="E651" s="50" t="str">
        <f t="shared" si="361"/>
        <v>3_13_7</v>
      </c>
      <c r="F651" s="50">
        <f t="shared" si="362"/>
        <v>3</v>
      </c>
      <c r="G651" s="50">
        <f t="shared" si="363"/>
        <v>52</v>
      </c>
      <c r="H651" s="50">
        <f t="shared" si="364"/>
        <v>3052</v>
      </c>
      <c r="I651" s="57">
        <v>2013</v>
      </c>
      <c r="J651" s="57" t="s">
        <v>90</v>
      </c>
      <c r="K651" s="57" t="s">
        <v>573</v>
      </c>
      <c r="L651" s="57" t="str">
        <f t="shared" si="365"/>
        <v>2013_芸術</v>
      </c>
      <c r="M651" s="57" t="str">
        <f t="shared" si="366"/>
        <v>2013_芸術_学校設定科目</v>
      </c>
      <c r="N651" s="57">
        <f t="shared" si="360"/>
        <v>3052</v>
      </c>
      <c r="P651" s="57">
        <f t="shared" si="367"/>
        <v>650</v>
      </c>
    </row>
    <row r="652" spans="2:16" x14ac:dyDescent="0.15">
      <c r="B652" s="50">
        <f t="shared" si="357"/>
        <v>8</v>
      </c>
      <c r="C652" s="50">
        <f t="shared" si="358"/>
        <v>1</v>
      </c>
      <c r="D652" s="50" t="str">
        <f t="shared" si="359"/>
        <v>2013_8_1</v>
      </c>
      <c r="E652" s="50" t="str">
        <f t="shared" si="361"/>
        <v>3_1_8</v>
      </c>
      <c r="F652" s="50">
        <f t="shared" si="362"/>
        <v>3</v>
      </c>
      <c r="G652" s="50">
        <f t="shared" si="363"/>
        <v>53</v>
      </c>
      <c r="H652" s="50">
        <f t="shared" si="364"/>
        <v>3053</v>
      </c>
      <c r="I652" s="57">
        <v>2013</v>
      </c>
      <c r="J652" s="57" t="s">
        <v>411</v>
      </c>
      <c r="K652" s="57" t="s">
        <v>338</v>
      </c>
      <c r="L652" s="57" t="str">
        <f t="shared" si="365"/>
        <v>2013_外国語</v>
      </c>
      <c r="M652" s="57" t="str">
        <f t="shared" si="366"/>
        <v>2013_外国語_コミュニケーション英語基礎</v>
      </c>
      <c r="N652" s="57">
        <f t="shared" si="360"/>
        <v>3053</v>
      </c>
      <c r="P652" s="57">
        <f t="shared" si="367"/>
        <v>651</v>
      </c>
    </row>
    <row r="653" spans="2:16" x14ac:dyDescent="0.15">
      <c r="B653" s="50">
        <f t="shared" si="357"/>
        <v>8</v>
      </c>
      <c r="C653" s="50">
        <f t="shared" si="358"/>
        <v>2</v>
      </c>
      <c r="D653" s="50" t="str">
        <f t="shared" si="359"/>
        <v>2013_8_2</v>
      </c>
      <c r="E653" s="50" t="str">
        <f t="shared" si="361"/>
        <v>3_2_8</v>
      </c>
      <c r="F653" s="50">
        <f t="shared" si="362"/>
        <v>3</v>
      </c>
      <c r="G653" s="50">
        <f t="shared" si="363"/>
        <v>54</v>
      </c>
      <c r="H653" s="50">
        <f t="shared" si="364"/>
        <v>3054</v>
      </c>
      <c r="I653" s="57">
        <v>2013</v>
      </c>
      <c r="J653" s="57" t="s">
        <v>411</v>
      </c>
      <c r="K653" s="57" t="s">
        <v>342</v>
      </c>
      <c r="L653" s="57" t="str">
        <f t="shared" si="365"/>
        <v>2013_外国語</v>
      </c>
      <c r="M653" s="57" t="str">
        <f t="shared" si="366"/>
        <v>2013_外国語_コミュニケーション英語Ⅰ</v>
      </c>
      <c r="N653" s="57">
        <f t="shared" si="360"/>
        <v>3054</v>
      </c>
      <c r="P653" s="57">
        <f t="shared" si="367"/>
        <v>652</v>
      </c>
    </row>
    <row r="654" spans="2:16" x14ac:dyDescent="0.15">
      <c r="B654" s="50">
        <f t="shared" si="357"/>
        <v>8</v>
      </c>
      <c r="C654" s="50">
        <f t="shared" si="358"/>
        <v>3</v>
      </c>
      <c r="D654" s="50" t="str">
        <f t="shared" si="359"/>
        <v>2013_8_3</v>
      </c>
      <c r="E654" s="50" t="str">
        <f t="shared" si="361"/>
        <v>3_3_8</v>
      </c>
      <c r="F654" s="50">
        <f t="shared" si="362"/>
        <v>3</v>
      </c>
      <c r="G654" s="50">
        <f t="shared" si="363"/>
        <v>55</v>
      </c>
      <c r="H654" s="50">
        <f t="shared" si="364"/>
        <v>3055</v>
      </c>
      <c r="I654" s="57">
        <v>2013</v>
      </c>
      <c r="J654" s="57" t="s">
        <v>411</v>
      </c>
      <c r="K654" s="57" t="s">
        <v>346</v>
      </c>
      <c r="L654" s="57" t="str">
        <f t="shared" si="365"/>
        <v>2013_外国語</v>
      </c>
      <c r="M654" s="57" t="str">
        <f t="shared" si="366"/>
        <v>2013_外国語_コミュニケーション英語Ⅱ</v>
      </c>
      <c r="N654" s="57">
        <f t="shared" si="360"/>
        <v>3055</v>
      </c>
      <c r="P654" s="57">
        <f t="shared" si="367"/>
        <v>653</v>
      </c>
    </row>
    <row r="655" spans="2:16" x14ac:dyDescent="0.15">
      <c r="B655" s="50">
        <f t="shared" si="357"/>
        <v>8</v>
      </c>
      <c r="C655" s="50">
        <f t="shared" si="358"/>
        <v>4</v>
      </c>
      <c r="D655" s="50" t="str">
        <f t="shared" si="359"/>
        <v>2013_8_4</v>
      </c>
      <c r="E655" s="50" t="str">
        <f t="shared" si="361"/>
        <v>3_4_8</v>
      </c>
      <c r="F655" s="50">
        <f t="shared" si="362"/>
        <v>3</v>
      </c>
      <c r="G655" s="50">
        <f t="shared" si="363"/>
        <v>56</v>
      </c>
      <c r="H655" s="50">
        <f t="shared" si="364"/>
        <v>3056</v>
      </c>
      <c r="I655" s="57">
        <v>2013</v>
      </c>
      <c r="J655" s="57" t="s">
        <v>411</v>
      </c>
      <c r="K655" s="57" t="s">
        <v>350</v>
      </c>
      <c r="L655" s="57" t="str">
        <f t="shared" si="365"/>
        <v>2013_外国語</v>
      </c>
      <c r="M655" s="57" t="str">
        <f t="shared" si="366"/>
        <v>2013_外国語_コミュニケーション英語Ⅲ</v>
      </c>
      <c r="N655" s="57">
        <f t="shared" si="360"/>
        <v>3056</v>
      </c>
      <c r="P655" s="57">
        <f t="shared" si="367"/>
        <v>654</v>
      </c>
    </row>
    <row r="656" spans="2:16" x14ac:dyDescent="0.15">
      <c r="B656" s="50">
        <f t="shared" si="357"/>
        <v>8</v>
      </c>
      <c r="C656" s="50">
        <f t="shared" si="358"/>
        <v>5</v>
      </c>
      <c r="D656" s="50" t="str">
        <f t="shared" si="359"/>
        <v>2013_8_5</v>
      </c>
      <c r="E656" s="50" t="str">
        <f t="shared" si="361"/>
        <v>3_5_8</v>
      </c>
      <c r="F656" s="50">
        <f t="shared" si="362"/>
        <v>3</v>
      </c>
      <c r="G656" s="50">
        <f t="shared" si="363"/>
        <v>57</v>
      </c>
      <c r="H656" s="50">
        <f t="shared" si="364"/>
        <v>3057</v>
      </c>
      <c r="I656" s="57">
        <v>2013</v>
      </c>
      <c r="J656" s="57" t="s">
        <v>411</v>
      </c>
      <c r="K656" s="57" t="s">
        <v>356</v>
      </c>
      <c r="L656" s="57" t="str">
        <f t="shared" si="365"/>
        <v>2013_外国語</v>
      </c>
      <c r="M656" s="57" t="str">
        <f t="shared" si="366"/>
        <v>2013_外国語_英語表現Ⅰ</v>
      </c>
      <c r="N656" s="57">
        <f t="shared" si="360"/>
        <v>3057</v>
      </c>
      <c r="P656" s="57">
        <f t="shared" si="367"/>
        <v>655</v>
      </c>
    </row>
    <row r="657" spans="2:16" x14ac:dyDescent="0.15">
      <c r="B657" s="50">
        <f t="shared" si="357"/>
        <v>8</v>
      </c>
      <c r="C657" s="50">
        <f t="shared" si="358"/>
        <v>6</v>
      </c>
      <c r="D657" s="50" t="str">
        <f t="shared" si="359"/>
        <v>2013_8_6</v>
      </c>
      <c r="E657" s="50" t="str">
        <f t="shared" si="361"/>
        <v>3_6_8</v>
      </c>
      <c r="F657" s="50">
        <f t="shared" si="362"/>
        <v>3</v>
      </c>
      <c r="G657" s="50">
        <f t="shared" si="363"/>
        <v>58</v>
      </c>
      <c r="H657" s="50">
        <f t="shared" si="364"/>
        <v>3058</v>
      </c>
      <c r="I657" s="57">
        <v>2013</v>
      </c>
      <c r="J657" s="57" t="s">
        <v>411</v>
      </c>
      <c r="K657" s="57" t="s">
        <v>361</v>
      </c>
      <c r="L657" s="57" t="str">
        <f t="shared" si="365"/>
        <v>2013_外国語</v>
      </c>
      <c r="M657" s="57" t="str">
        <f t="shared" si="366"/>
        <v>2013_外国語_英語表現Ⅱ</v>
      </c>
      <c r="N657" s="57">
        <f t="shared" si="360"/>
        <v>3058</v>
      </c>
      <c r="P657" s="57">
        <f t="shared" si="367"/>
        <v>656</v>
      </c>
    </row>
    <row r="658" spans="2:16" x14ac:dyDescent="0.15">
      <c r="B658" s="50">
        <f t="shared" si="357"/>
        <v>8</v>
      </c>
      <c r="C658" s="50">
        <f t="shared" si="358"/>
        <v>7</v>
      </c>
      <c r="D658" s="50" t="str">
        <f t="shared" si="359"/>
        <v>2013_8_7</v>
      </c>
      <c r="E658" s="50" t="str">
        <f t="shared" si="361"/>
        <v>3_7_8</v>
      </c>
      <c r="F658" s="50">
        <f t="shared" si="362"/>
        <v>3</v>
      </c>
      <c r="G658" s="50">
        <f t="shared" si="363"/>
        <v>59</v>
      </c>
      <c r="H658" s="50">
        <f t="shared" si="364"/>
        <v>3059</v>
      </c>
      <c r="I658" s="57">
        <v>2013</v>
      </c>
      <c r="J658" s="57" t="s">
        <v>411</v>
      </c>
      <c r="K658" s="57" t="s">
        <v>366</v>
      </c>
      <c r="L658" s="57" t="str">
        <f t="shared" si="365"/>
        <v>2013_外国語</v>
      </c>
      <c r="M658" s="57" t="str">
        <f t="shared" si="366"/>
        <v>2013_外国語_英語会話</v>
      </c>
      <c r="N658" s="57">
        <f t="shared" si="360"/>
        <v>3059</v>
      </c>
      <c r="P658" s="57">
        <f t="shared" si="367"/>
        <v>657</v>
      </c>
    </row>
    <row r="659" spans="2:16" x14ac:dyDescent="0.15">
      <c r="B659" s="50">
        <f t="shared" si="357"/>
        <v>8</v>
      </c>
      <c r="C659" s="50">
        <f t="shared" si="358"/>
        <v>8</v>
      </c>
      <c r="D659" s="50" t="str">
        <f t="shared" si="359"/>
        <v>2013_8_8</v>
      </c>
      <c r="E659" s="50" t="str">
        <f t="shared" si="361"/>
        <v>3_8_8</v>
      </c>
      <c r="F659" s="50">
        <f t="shared" si="362"/>
        <v>3</v>
      </c>
      <c r="G659" s="50">
        <f t="shared" si="363"/>
        <v>60</v>
      </c>
      <c r="H659" s="50">
        <f t="shared" si="364"/>
        <v>3060</v>
      </c>
      <c r="I659" s="57">
        <v>2013</v>
      </c>
      <c r="J659" s="57" t="s">
        <v>411</v>
      </c>
      <c r="K659" s="57" t="s">
        <v>573</v>
      </c>
      <c r="L659" s="57" t="str">
        <f t="shared" si="365"/>
        <v>2013_外国語</v>
      </c>
      <c r="M659" s="57" t="str">
        <f t="shared" si="366"/>
        <v>2013_外国語_学校設定科目</v>
      </c>
      <c r="N659" s="57">
        <f t="shared" si="360"/>
        <v>3060</v>
      </c>
      <c r="P659" s="57">
        <f t="shared" si="367"/>
        <v>658</v>
      </c>
    </row>
    <row r="660" spans="2:16" x14ac:dyDescent="0.15">
      <c r="B660" s="50">
        <f t="shared" si="357"/>
        <v>9</v>
      </c>
      <c r="C660" s="50">
        <f t="shared" si="358"/>
        <v>1</v>
      </c>
      <c r="D660" s="50" t="str">
        <f t="shared" si="359"/>
        <v>2013_9_1</v>
      </c>
      <c r="E660" s="50" t="str">
        <f t="shared" si="361"/>
        <v>3_1_9</v>
      </c>
      <c r="F660" s="50">
        <f t="shared" si="362"/>
        <v>3</v>
      </c>
      <c r="G660" s="50">
        <f t="shared" si="363"/>
        <v>61</v>
      </c>
      <c r="H660" s="50">
        <f t="shared" si="364"/>
        <v>3061</v>
      </c>
      <c r="I660" s="57">
        <v>2013</v>
      </c>
      <c r="J660" s="57" t="s">
        <v>103</v>
      </c>
      <c r="K660" s="57" t="s">
        <v>104</v>
      </c>
      <c r="L660" s="57" t="str">
        <f t="shared" si="365"/>
        <v>2013_家庭</v>
      </c>
      <c r="M660" s="57" t="str">
        <f t="shared" si="366"/>
        <v>2013_家庭_家庭基礎</v>
      </c>
      <c r="N660" s="57">
        <f t="shared" si="360"/>
        <v>3061</v>
      </c>
      <c r="P660" s="57">
        <f t="shared" si="367"/>
        <v>659</v>
      </c>
    </row>
    <row r="661" spans="2:16" x14ac:dyDescent="0.15">
      <c r="B661" s="50">
        <f t="shared" si="357"/>
        <v>9</v>
      </c>
      <c r="C661" s="50">
        <f t="shared" si="358"/>
        <v>2</v>
      </c>
      <c r="D661" s="50" t="str">
        <f t="shared" si="359"/>
        <v>2013_9_2</v>
      </c>
      <c r="E661" s="50" t="str">
        <f t="shared" si="361"/>
        <v>3_2_9</v>
      </c>
      <c r="F661" s="50">
        <f t="shared" si="362"/>
        <v>3</v>
      </c>
      <c r="G661" s="50">
        <f t="shared" si="363"/>
        <v>62</v>
      </c>
      <c r="H661" s="50">
        <f t="shared" si="364"/>
        <v>3062</v>
      </c>
      <c r="I661" s="57">
        <v>2013</v>
      </c>
      <c r="J661" s="57" t="s">
        <v>103</v>
      </c>
      <c r="K661" s="57" t="s">
        <v>105</v>
      </c>
      <c r="L661" s="57" t="str">
        <f t="shared" si="365"/>
        <v>2013_家庭</v>
      </c>
      <c r="M661" s="57" t="str">
        <f t="shared" si="366"/>
        <v>2013_家庭_家庭総合</v>
      </c>
      <c r="N661" s="57">
        <f t="shared" si="360"/>
        <v>3062</v>
      </c>
      <c r="P661" s="57">
        <f t="shared" si="367"/>
        <v>660</v>
      </c>
    </row>
    <row r="662" spans="2:16" x14ac:dyDescent="0.15">
      <c r="B662" s="50">
        <f t="shared" si="357"/>
        <v>9</v>
      </c>
      <c r="C662" s="50">
        <f t="shared" si="358"/>
        <v>3</v>
      </c>
      <c r="D662" s="50" t="str">
        <f t="shared" si="359"/>
        <v>2013_9_3</v>
      </c>
      <c r="E662" s="50" t="str">
        <f t="shared" si="361"/>
        <v>3_3_9</v>
      </c>
      <c r="F662" s="50">
        <f t="shared" si="362"/>
        <v>3</v>
      </c>
      <c r="G662" s="50">
        <f t="shared" si="363"/>
        <v>63</v>
      </c>
      <c r="H662" s="50">
        <f t="shared" si="364"/>
        <v>3063</v>
      </c>
      <c r="I662" s="57">
        <v>2013</v>
      </c>
      <c r="J662" s="57" t="s">
        <v>103</v>
      </c>
      <c r="K662" s="57" t="s">
        <v>347</v>
      </c>
      <c r="L662" s="57" t="str">
        <f t="shared" si="365"/>
        <v>2013_家庭</v>
      </c>
      <c r="M662" s="57" t="str">
        <f t="shared" si="366"/>
        <v>2013_家庭_生活デザイン</v>
      </c>
      <c r="N662" s="57">
        <f t="shared" si="360"/>
        <v>3063</v>
      </c>
      <c r="P662" s="57">
        <f t="shared" si="367"/>
        <v>661</v>
      </c>
    </row>
    <row r="663" spans="2:16" x14ac:dyDescent="0.15">
      <c r="B663" s="50">
        <f t="shared" si="357"/>
        <v>9</v>
      </c>
      <c r="C663" s="50">
        <f t="shared" si="358"/>
        <v>4</v>
      </c>
      <c r="D663" s="50" t="str">
        <f t="shared" si="359"/>
        <v>2013_9_4</v>
      </c>
      <c r="E663" s="50" t="str">
        <f t="shared" si="361"/>
        <v>3_4_9</v>
      </c>
      <c r="F663" s="50">
        <f t="shared" si="362"/>
        <v>3</v>
      </c>
      <c r="G663" s="50">
        <f t="shared" si="363"/>
        <v>64</v>
      </c>
      <c r="H663" s="50">
        <f t="shared" si="364"/>
        <v>3064</v>
      </c>
      <c r="I663" s="57">
        <v>2013</v>
      </c>
      <c r="J663" s="57" t="s">
        <v>103</v>
      </c>
      <c r="K663" s="57" t="s">
        <v>573</v>
      </c>
      <c r="L663" s="57" t="str">
        <f t="shared" si="365"/>
        <v>2013_家庭</v>
      </c>
      <c r="M663" s="57" t="str">
        <f t="shared" si="366"/>
        <v>2013_家庭_学校設定科目</v>
      </c>
      <c r="N663" s="57">
        <f t="shared" si="360"/>
        <v>3064</v>
      </c>
      <c r="P663" s="57">
        <f t="shared" si="367"/>
        <v>662</v>
      </c>
    </row>
    <row r="664" spans="2:16" x14ac:dyDescent="0.15">
      <c r="B664" s="50">
        <f t="shared" si="357"/>
        <v>10</v>
      </c>
      <c r="C664" s="50">
        <f t="shared" si="358"/>
        <v>1</v>
      </c>
      <c r="D664" s="50" t="str">
        <f t="shared" si="359"/>
        <v>2013_10_1</v>
      </c>
      <c r="E664" s="50" t="str">
        <f t="shared" si="361"/>
        <v>3_1_10</v>
      </c>
      <c r="F664" s="50">
        <f t="shared" si="362"/>
        <v>3</v>
      </c>
      <c r="G664" s="50">
        <f t="shared" si="363"/>
        <v>65</v>
      </c>
      <c r="H664" s="50">
        <f t="shared" si="364"/>
        <v>3065</v>
      </c>
      <c r="I664" s="57">
        <v>2013</v>
      </c>
      <c r="J664" s="57" t="s">
        <v>644</v>
      </c>
      <c r="K664" s="57" t="s">
        <v>339</v>
      </c>
      <c r="L664" s="57" t="str">
        <f t="shared" si="365"/>
        <v>2013_情報</v>
      </c>
      <c r="M664" s="57" t="str">
        <f t="shared" si="366"/>
        <v>2013_情報_社会と情報</v>
      </c>
      <c r="N664" s="57">
        <f t="shared" si="360"/>
        <v>3065</v>
      </c>
      <c r="P664" s="57">
        <f t="shared" si="367"/>
        <v>663</v>
      </c>
    </row>
    <row r="665" spans="2:16" x14ac:dyDescent="0.15">
      <c r="B665" s="50">
        <f t="shared" si="357"/>
        <v>10</v>
      </c>
      <c r="C665" s="50">
        <f t="shared" si="358"/>
        <v>2</v>
      </c>
      <c r="D665" s="50" t="str">
        <f t="shared" si="359"/>
        <v>2013_10_2</v>
      </c>
      <c r="E665" s="50" t="str">
        <f t="shared" si="361"/>
        <v>3_2_10</v>
      </c>
      <c r="F665" s="50">
        <f t="shared" si="362"/>
        <v>3</v>
      </c>
      <c r="G665" s="50">
        <f t="shared" si="363"/>
        <v>66</v>
      </c>
      <c r="H665" s="50">
        <f t="shared" si="364"/>
        <v>3066</v>
      </c>
      <c r="I665" s="57">
        <v>2013</v>
      </c>
      <c r="J665" s="57" t="s">
        <v>644</v>
      </c>
      <c r="K665" s="57" t="s">
        <v>343</v>
      </c>
      <c r="L665" s="57" t="str">
        <f t="shared" si="365"/>
        <v>2013_情報</v>
      </c>
      <c r="M665" s="57" t="str">
        <f t="shared" si="366"/>
        <v>2013_情報_情報の科学</v>
      </c>
      <c r="N665" s="57">
        <f t="shared" si="360"/>
        <v>3066</v>
      </c>
      <c r="P665" s="57">
        <f t="shared" si="367"/>
        <v>664</v>
      </c>
    </row>
    <row r="666" spans="2:16" x14ac:dyDescent="0.15">
      <c r="B666" s="50">
        <f t="shared" si="357"/>
        <v>10</v>
      </c>
      <c r="C666" s="50">
        <f t="shared" si="358"/>
        <v>3</v>
      </c>
      <c r="D666" s="50" t="str">
        <f t="shared" si="359"/>
        <v>2013_10_3</v>
      </c>
      <c r="E666" s="50" t="str">
        <f t="shared" si="361"/>
        <v>3_3_10</v>
      </c>
      <c r="F666" s="50">
        <f t="shared" si="362"/>
        <v>3</v>
      </c>
      <c r="G666" s="50">
        <f t="shared" si="363"/>
        <v>67</v>
      </c>
      <c r="H666" s="50">
        <f t="shared" si="364"/>
        <v>3067</v>
      </c>
      <c r="I666" s="57">
        <v>2013</v>
      </c>
      <c r="J666" s="57" t="s">
        <v>644</v>
      </c>
      <c r="K666" s="57" t="s">
        <v>573</v>
      </c>
      <c r="L666" s="57" t="str">
        <f t="shared" si="365"/>
        <v>2013_情報</v>
      </c>
      <c r="M666" s="57" t="str">
        <f t="shared" si="366"/>
        <v>2013_情報_学校設定科目</v>
      </c>
      <c r="N666" s="57">
        <f t="shared" si="360"/>
        <v>3067</v>
      </c>
      <c r="P666" s="57">
        <f t="shared" si="367"/>
        <v>665</v>
      </c>
    </row>
    <row r="667" spans="2:16" x14ac:dyDescent="0.15">
      <c r="B667" s="50">
        <f t="shared" si="357"/>
        <v>11</v>
      </c>
      <c r="C667" s="50">
        <f t="shared" si="358"/>
        <v>1</v>
      </c>
      <c r="D667" s="50" t="str">
        <f t="shared" si="359"/>
        <v>2013_11_1</v>
      </c>
      <c r="E667" s="50" t="str">
        <f t="shared" si="361"/>
        <v>3_1_11</v>
      </c>
      <c r="F667" s="50">
        <f t="shared" si="362"/>
        <v>3</v>
      </c>
      <c r="G667" s="50">
        <f t="shared" si="363"/>
        <v>68</v>
      </c>
      <c r="H667" s="50">
        <f t="shared" si="364"/>
        <v>3068</v>
      </c>
      <c r="I667" s="57">
        <v>2013</v>
      </c>
      <c r="J667" s="57" t="s">
        <v>587</v>
      </c>
      <c r="K667" s="57" t="s">
        <v>340</v>
      </c>
      <c r="L667" s="57" t="str">
        <f t="shared" si="365"/>
        <v>2013_教科なし</v>
      </c>
      <c r="M667" s="57" t="str">
        <f t="shared" si="366"/>
        <v>2013_教科なし_総合的な学習の時間</v>
      </c>
      <c r="N667" s="57">
        <f t="shared" si="360"/>
        <v>3068</v>
      </c>
      <c r="P667" s="57">
        <f t="shared" si="367"/>
        <v>666</v>
      </c>
    </row>
    <row r="668" spans="2:16" x14ac:dyDescent="0.15">
      <c r="B668" s="50">
        <f t="shared" si="357"/>
        <v>11</v>
      </c>
      <c r="C668" s="50">
        <f t="shared" si="358"/>
        <v>2</v>
      </c>
      <c r="D668" s="50" t="str">
        <f t="shared" si="359"/>
        <v>2013_11_2</v>
      </c>
      <c r="E668" s="50" t="str">
        <f t="shared" si="361"/>
        <v>3_2_11</v>
      </c>
      <c r="F668" s="50">
        <f t="shared" si="362"/>
        <v>3</v>
      </c>
      <c r="G668" s="50">
        <f t="shared" si="363"/>
        <v>69</v>
      </c>
      <c r="H668" s="50">
        <f t="shared" si="364"/>
        <v>3069</v>
      </c>
      <c r="I668" s="57">
        <v>2013</v>
      </c>
      <c r="J668" s="57" t="s">
        <v>587</v>
      </c>
      <c r="K668" s="57" t="s">
        <v>412</v>
      </c>
      <c r="L668" s="57" t="str">
        <f t="shared" si="365"/>
        <v>2013_教科なし</v>
      </c>
      <c r="M668" s="57" t="str">
        <f t="shared" si="366"/>
        <v>2013_教科なし_留学</v>
      </c>
      <c r="N668" s="57">
        <f t="shared" si="360"/>
        <v>3069</v>
      </c>
      <c r="P668" s="57">
        <f t="shared" si="367"/>
        <v>667</v>
      </c>
    </row>
    <row r="669" spans="2:16" x14ac:dyDescent="0.15">
      <c r="B669" s="50">
        <f t="shared" si="357"/>
        <v>11</v>
      </c>
      <c r="C669" s="50">
        <f t="shared" si="358"/>
        <v>3</v>
      </c>
      <c r="D669" s="50" t="str">
        <f t="shared" si="359"/>
        <v>2013_11_3</v>
      </c>
      <c r="E669" s="50" t="str">
        <f t="shared" si="361"/>
        <v>3_3_11</v>
      </c>
      <c r="F669" s="50">
        <f t="shared" si="362"/>
        <v>3</v>
      </c>
      <c r="G669" s="50">
        <f t="shared" si="363"/>
        <v>70</v>
      </c>
      <c r="H669" s="50">
        <f t="shared" si="364"/>
        <v>3070</v>
      </c>
      <c r="I669" s="57">
        <v>2013</v>
      </c>
      <c r="J669" s="57" t="s">
        <v>587</v>
      </c>
      <c r="K669" s="57" t="s">
        <v>413</v>
      </c>
      <c r="L669" s="57" t="str">
        <f t="shared" si="365"/>
        <v>2013_教科なし</v>
      </c>
      <c r="M669" s="57" t="str">
        <f t="shared" si="366"/>
        <v>2013_教科なし_自立活動</v>
      </c>
      <c r="N669" s="57">
        <f t="shared" si="360"/>
        <v>3070</v>
      </c>
      <c r="P669" s="57">
        <f t="shared" si="367"/>
        <v>668</v>
      </c>
    </row>
    <row r="670" spans="2:16" x14ac:dyDescent="0.15">
      <c r="B670" s="50">
        <f t="shared" si="357"/>
        <v>12</v>
      </c>
      <c r="C670" s="50">
        <f t="shared" si="358"/>
        <v>1</v>
      </c>
      <c r="D670" s="50" t="str">
        <f t="shared" si="359"/>
        <v>2013_12_1</v>
      </c>
      <c r="E670" s="50" t="str">
        <f t="shared" si="361"/>
        <v>3_1_12</v>
      </c>
      <c r="F670" s="50">
        <f t="shared" si="362"/>
        <v>3</v>
      </c>
      <c r="G670" s="50">
        <f t="shared" si="363"/>
        <v>71</v>
      </c>
      <c r="H670" s="50">
        <f t="shared" si="364"/>
        <v>3071</v>
      </c>
      <c r="I670" s="57">
        <v>2013</v>
      </c>
      <c r="J670" s="57" t="s">
        <v>588</v>
      </c>
      <c r="K670" s="57" t="s">
        <v>573</v>
      </c>
      <c r="L670" s="57" t="str">
        <f t="shared" si="365"/>
        <v>2013_学校設定教科</v>
      </c>
      <c r="M670" s="57" t="str">
        <f t="shared" si="366"/>
        <v>2013_学校設定教科_学校設定科目</v>
      </c>
      <c r="N670" s="57">
        <f t="shared" si="360"/>
        <v>3071</v>
      </c>
      <c r="P670" s="57">
        <f t="shared" si="367"/>
        <v>669</v>
      </c>
    </row>
    <row r="671" spans="2:16" x14ac:dyDescent="0.15">
      <c r="B671" s="50">
        <f t="shared" si="357"/>
        <v>13</v>
      </c>
      <c r="C671" s="50">
        <f t="shared" si="358"/>
        <v>1</v>
      </c>
      <c r="D671" s="50" t="str">
        <f t="shared" si="359"/>
        <v>2013_13_1</v>
      </c>
      <c r="E671" s="50" t="str">
        <f t="shared" si="361"/>
        <v>3_1_13</v>
      </c>
      <c r="F671" s="50">
        <f t="shared" si="362"/>
        <v>3</v>
      </c>
      <c r="G671" s="50">
        <f t="shared" si="363"/>
        <v>72</v>
      </c>
      <c r="H671" s="50">
        <f t="shared" si="364"/>
        <v>3072</v>
      </c>
      <c r="I671" s="57">
        <v>2013</v>
      </c>
      <c r="J671" s="57" t="s">
        <v>113</v>
      </c>
      <c r="K671" s="57" t="s">
        <v>114</v>
      </c>
      <c r="L671" s="57" t="str">
        <f t="shared" si="365"/>
        <v>2013_農業</v>
      </c>
      <c r="M671" s="57" t="str">
        <f t="shared" si="366"/>
        <v>2013_農業_農業と環境</v>
      </c>
      <c r="N671" s="57">
        <f t="shared" si="360"/>
        <v>3072</v>
      </c>
      <c r="P671" s="57">
        <f t="shared" si="367"/>
        <v>670</v>
      </c>
    </row>
    <row r="672" spans="2:16" x14ac:dyDescent="0.15">
      <c r="B672" s="50">
        <f t="shared" si="357"/>
        <v>13</v>
      </c>
      <c r="C672" s="50">
        <f t="shared" si="358"/>
        <v>2</v>
      </c>
      <c r="D672" s="50" t="str">
        <f t="shared" si="359"/>
        <v>2013_13_2</v>
      </c>
      <c r="E672" s="50" t="str">
        <f t="shared" si="361"/>
        <v>3_2_13</v>
      </c>
      <c r="F672" s="50">
        <f t="shared" si="362"/>
        <v>3</v>
      </c>
      <c r="G672" s="50">
        <f t="shared" si="363"/>
        <v>73</v>
      </c>
      <c r="H672" s="50">
        <f t="shared" si="364"/>
        <v>3073</v>
      </c>
      <c r="I672" s="57">
        <v>2013</v>
      </c>
      <c r="J672" s="57" t="s">
        <v>113</v>
      </c>
      <c r="K672" s="57" t="s">
        <v>115</v>
      </c>
      <c r="L672" s="57" t="str">
        <f t="shared" si="365"/>
        <v>2013_農業</v>
      </c>
      <c r="M672" s="57" t="str">
        <f t="shared" si="366"/>
        <v>2013_農業_課題研究</v>
      </c>
      <c r="N672" s="57">
        <f t="shared" si="360"/>
        <v>3073</v>
      </c>
      <c r="P672" s="57">
        <f t="shared" si="367"/>
        <v>671</v>
      </c>
    </row>
    <row r="673" spans="2:16" x14ac:dyDescent="0.15">
      <c r="B673" s="50">
        <f t="shared" si="357"/>
        <v>13</v>
      </c>
      <c r="C673" s="50">
        <f t="shared" si="358"/>
        <v>3</v>
      </c>
      <c r="D673" s="50" t="str">
        <f t="shared" si="359"/>
        <v>2013_13_3</v>
      </c>
      <c r="E673" s="50" t="str">
        <f t="shared" si="361"/>
        <v>3_3_13</v>
      </c>
      <c r="F673" s="50">
        <f t="shared" si="362"/>
        <v>3</v>
      </c>
      <c r="G673" s="50">
        <f t="shared" si="363"/>
        <v>74</v>
      </c>
      <c r="H673" s="50">
        <f t="shared" si="364"/>
        <v>3074</v>
      </c>
      <c r="I673" s="57">
        <v>2013</v>
      </c>
      <c r="J673" s="57" t="s">
        <v>113</v>
      </c>
      <c r="K673" s="57" t="s">
        <v>116</v>
      </c>
      <c r="L673" s="57" t="str">
        <f t="shared" si="365"/>
        <v>2013_農業</v>
      </c>
      <c r="M673" s="57" t="str">
        <f t="shared" si="366"/>
        <v>2013_農業_総合実習</v>
      </c>
      <c r="N673" s="57">
        <f t="shared" si="360"/>
        <v>3074</v>
      </c>
      <c r="P673" s="57">
        <f t="shared" si="367"/>
        <v>672</v>
      </c>
    </row>
    <row r="674" spans="2:16" x14ac:dyDescent="0.15">
      <c r="B674" s="50">
        <f t="shared" si="357"/>
        <v>13</v>
      </c>
      <c r="C674" s="50">
        <f t="shared" si="358"/>
        <v>4</v>
      </c>
      <c r="D674" s="50" t="str">
        <f t="shared" si="359"/>
        <v>2013_13_4</v>
      </c>
      <c r="E674" s="50" t="str">
        <f t="shared" si="361"/>
        <v>3_4_13</v>
      </c>
      <c r="F674" s="50">
        <f t="shared" si="362"/>
        <v>3</v>
      </c>
      <c r="G674" s="50">
        <f t="shared" si="363"/>
        <v>75</v>
      </c>
      <c r="H674" s="50">
        <f t="shared" si="364"/>
        <v>3075</v>
      </c>
      <c r="I674" s="57">
        <v>2013</v>
      </c>
      <c r="J674" s="57" t="s">
        <v>113</v>
      </c>
      <c r="K674" s="57" t="s">
        <v>351</v>
      </c>
      <c r="L674" s="57" t="str">
        <f t="shared" si="365"/>
        <v>2013_農業</v>
      </c>
      <c r="M674" s="57" t="str">
        <f t="shared" si="366"/>
        <v>2013_農業_農業情報処理</v>
      </c>
      <c r="N674" s="57">
        <f t="shared" si="360"/>
        <v>3075</v>
      </c>
      <c r="P674" s="57">
        <f t="shared" si="367"/>
        <v>673</v>
      </c>
    </row>
    <row r="675" spans="2:16" x14ac:dyDescent="0.15">
      <c r="B675" s="50">
        <f t="shared" si="357"/>
        <v>13</v>
      </c>
      <c r="C675" s="50">
        <f t="shared" si="358"/>
        <v>5</v>
      </c>
      <c r="D675" s="50" t="str">
        <f t="shared" si="359"/>
        <v>2013_13_5</v>
      </c>
      <c r="E675" s="50" t="str">
        <f t="shared" si="361"/>
        <v>3_5_13</v>
      </c>
      <c r="F675" s="50">
        <f t="shared" si="362"/>
        <v>3</v>
      </c>
      <c r="G675" s="50">
        <f t="shared" si="363"/>
        <v>76</v>
      </c>
      <c r="H675" s="50">
        <f t="shared" si="364"/>
        <v>3076</v>
      </c>
      <c r="I675" s="57">
        <v>2013</v>
      </c>
      <c r="J675" s="57" t="s">
        <v>113</v>
      </c>
      <c r="K675" s="57" t="s">
        <v>118</v>
      </c>
      <c r="L675" s="57" t="str">
        <f t="shared" si="365"/>
        <v>2013_農業</v>
      </c>
      <c r="M675" s="57" t="str">
        <f t="shared" si="366"/>
        <v>2013_農業_作物</v>
      </c>
      <c r="N675" s="57">
        <f t="shared" si="360"/>
        <v>3076</v>
      </c>
      <c r="P675" s="57">
        <f t="shared" si="367"/>
        <v>674</v>
      </c>
    </row>
    <row r="676" spans="2:16" x14ac:dyDescent="0.15">
      <c r="B676" s="50">
        <f t="shared" si="357"/>
        <v>13</v>
      </c>
      <c r="C676" s="50">
        <f t="shared" si="358"/>
        <v>6</v>
      </c>
      <c r="D676" s="50" t="str">
        <f t="shared" si="359"/>
        <v>2013_13_6</v>
      </c>
      <c r="E676" s="50" t="str">
        <f t="shared" si="361"/>
        <v>3_6_13</v>
      </c>
      <c r="F676" s="50">
        <f t="shared" si="362"/>
        <v>3</v>
      </c>
      <c r="G676" s="50">
        <f t="shared" si="363"/>
        <v>77</v>
      </c>
      <c r="H676" s="50">
        <f t="shared" si="364"/>
        <v>3077</v>
      </c>
      <c r="I676" s="57">
        <v>2013</v>
      </c>
      <c r="J676" s="57" t="s">
        <v>113</v>
      </c>
      <c r="K676" s="57" t="s">
        <v>119</v>
      </c>
      <c r="L676" s="57" t="str">
        <f t="shared" si="365"/>
        <v>2013_農業</v>
      </c>
      <c r="M676" s="57" t="str">
        <f t="shared" si="366"/>
        <v>2013_農業_野菜</v>
      </c>
      <c r="N676" s="57">
        <f t="shared" si="360"/>
        <v>3077</v>
      </c>
      <c r="P676" s="57">
        <f t="shared" si="367"/>
        <v>675</v>
      </c>
    </row>
    <row r="677" spans="2:16" x14ac:dyDescent="0.15">
      <c r="B677" s="50">
        <f t="shared" si="357"/>
        <v>13</v>
      </c>
      <c r="C677" s="50">
        <f t="shared" si="358"/>
        <v>7</v>
      </c>
      <c r="D677" s="50" t="str">
        <f t="shared" si="359"/>
        <v>2013_13_7</v>
      </c>
      <c r="E677" s="50" t="str">
        <f t="shared" si="361"/>
        <v>3_7_13</v>
      </c>
      <c r="F677" s="50">
        <f t="shared" si="362"/>
        <v>3</v>
      </c>
      <c r="G677" s="50">
        <f t="shared" si="363"/>
        <v>78</v>
      </c>
      <c r="H677" s="50">
        <f t="shared" si="364"/>
        <v>3078</v>
      </c>
      <c r="I677" s="57">
        <v>2013</v>
      </c>
      <c r="J677" s="57" t="s">
        <v>113</v>
      </c>
      <c r="K677" s="57" t="s">
        <v>120</v>
      </c>
      <c r="L677" s="57" t="str">
        <f t="shared" si="365"/>
        <v>2013_農業</v>
      </c>
      <c r="M677" s="57" t="str">
        <f t="shared" si="366"/>
        <v>2013_農業_果樹</v>
      </c>
      <c r="N677" s="57">
        <f t="shared" si="360"/>
        <v>3078</v>
      </c>
      <c r="P677" s="57">
        <f t="shared" si="367"/>
        <v>676</v>
      </c>
    </row>
    <row r="678" spans="2:16" x14ac:dyDescent="0.15">
      <c r="B678" s="50">
        <f t="shared" si="357"/>
        <v>13</v>
      </c>
      <c r="C678" s="50">
        <f t="shared" si="358"/>
        <v>8</v>
      </c>
      <c r="D678" s="50" t="str">
        <f t="shared" si="359"/>
        <v>2013_13_8</v>
      </c>
      <c r="E678" s="50" t="str">
        <f t="shared" si="361"/>
        <v>3_8_13</v>
      </c>
      <c r="F678" s="50">
        <f t="shared" si="362"/>
        <v>3</v>
      </c>
      <c r="G678" s="50">
        <f t="shared" si="363"/>
        <v>79</v>
      </c>
      <c r="H678" s="50">
        <f t="shared" si="364"/>
        <v>3079</v>
      </c>
      <c r="I678" s="57">
        <v>2013</v>
      </c>
      <c r="J678" s="57" t="s">
        <v>113</v>
      </c>
      <c r="K678" s="57" t="s">
        <v>121</v>
      </c>
      <c r="L678" s="57" t="str">
        <f t="shared" si="365"/>
        <v>2013_農業</v>
      </c>
      <c r="M678" s="57" t="str">
        <f t="shared" si="366"/>
        <v>2013_農業_草花</v>
      </c>
      <c r="N678" s="57">
        <f t="shared" si="360"/>
        <v>3079</v>
      </c>
      <c r="P678" s="57">
        <f t="shared" si="367"/>
        <v>677</v>
      </c>
    </row>
    <row r="679" spans="2:16" x14ac:dyDescent="0.15">
      <c r="B679" s="50">
        <f t="shared" si="357"/>
        <v>13</v>
      </c>
      <c r="C679" s="50">
        <f t="shared" si="358"/>
        <v>9</v>
      </c>
      <c r="D679" s="50" t="str">
        <f t="shared" si="359"/>
        <v>2013_13_9</v>
      </c>
      <c r="E679" s="50" t="str">
        <f t="shared" si="361"/>
        <v>3_9_13</v>
      </c>
      <c r="F679" s="50">
        <f t="shared" si="362"/>
        <v>3</v>
      </c>
      <c r="G679" s="50">
        <f t="shared" si="363"/>
        <v>80</v>
      </c>
      <c r="H679" s="50">
        <f t="shared" si="364"/>
        <v>3080</v>
      </c>
      <c r="I679" s="57">
        <v>2013</v>
      </c>
      <c r="J679" s="57" t="s">
        <v>113</v>
      </c>
      <c r="K679" s="57" t="s">
        <v>122</v>
      </c>
      <c r="L679" s="57" t="str">
        <f t="shared" si="365"/>
        <v>2013_農業</v>
      </c>
      <c r="M679" s="57" t="str">
        <f t="shared" si="366"/>
        <v>2013_農業_畜産</v>
      </c>
      <c r="N679" s="57">
        <f t="shared" si="360"/>
        <v>3080</v>
      </c>
      <c r="P679" s="57">
        <f t="shared" si="367"/>
        <v>678</v>
      </c>
    </row>
    <row r="680" spans="2:16" x14ac:dyDescent="0.15">
      <c r="B680" s="50">
        <f t="shared" si="357"/>
        <v>13</v>
      </c>
      <c r="C680" s="50">
        <f t="shared" si="358"/>
        <v>10</v>
      </c>
      <c r="D680" s="50" t="str">
        <f t="shared" si="359"/>
        <v>2013_13_10</v>
      </c>
      <c r="E680" s="50" t="str">
        <f t="shared" si="361"/>
        <v>3_10_13</v>
      </c>
      <c r="F680" s="50">
        <f t="shared" si="362"/>
        <v>3</v>
      </c>
      <c r="G680" s="50">
        <f t="shared" si="363"/>
        <v>81</v>
      </c>
      <c r="H680" s="50">
        <f t="shared" si="364"/>
        <v>3081</v>
      </c>
      <c r="I680" s="57">
        <v>2013</v>
      </c>
      <c r="J680" s="57" t="s">
        <v>113</v>
      </c>
      <c r="K680" s="57" t="s">
        <v>125</v>
      </c>
      <c r="L680" s="57" t="str">
        <f t="shared" si="365"/>
        <v>2013_農業</v>
      </c>
      <c r="M680" s="57" t="str">
        <f t="shared" si="366"/>
        <v>2013_農業_農業経営</v>
      </c>
      <c r="N680" s="57">
        <f t="shared" si="360"/>
        <v>3081</v>
      </c>
      <c r="P680" s="57">
        <f t="shared" si="367"/>
        <v>679</v>
      </c>
    </row>
    <row r="681" spans="2:16" x14ac:dyDescent="0.15">
      <c r="B681" s="50">
        <f t="shared" si="357"/>
        <v>13</v>
      </c>
      <c r="C681" s="50">
        <f t="shared" si="358"/>
        <v>11</v>
      </c>
      <c r="D681" s="50" t="str">
        <f t="shared" si="359"/>
        <v>2013_13_11</v>
      </c>
      <c r="E681" s="50" t="str">
        <f t="shared" si="361"/>
        <v>3_11_13</v>
      </c>
      <c r="F681" s="50">
        <f t="shared" si="362"/>
        <v>3</v>
      </c>
      <c r="G681" s="50">
        <f t="shared" si="363"/>
        <v>82</v>
      </c>
      <c r="H681" s="50">
        <f t="shared" si="364"/>
        <v>3082</v>
      </c>
      <c r="I681" s="57">
        <v>2013</v>
      </c>
      <c r="J681" s="57" t="s">
        <v>113</v>
      </c>
      <c r="K681" s="57" t="s">
        <v>126</v>
      </c>
      <c r="L681" s="57" t="str">
        <f t="shared" si="365"/>
        <v>2013_農業</v>
      </c>
      <c r="M681" s="57" t="str">
        <f t="shared" si="366"/>
        <v>2013_農業_農業機械</v>
      </c>
      <c r="N681" s="57">
        <f t="shared" si="360"/>
        <v>3082</v>
      </c>
      <c r="P681" s="57">
        <f t="shared" si="367"/>
        <v>680</v>
      </c>
    </row>
    <row r="682" spans="2:16" x14ac:dyDescent="0.15">
      <c r="B682" s="50">
        <f t="shared" si="357"/>
        <v>13</v>
      </c>
      <c r="C682" s="50">
        <f t="shared" si="358"/>
        <v>12</v>
      </c>
      <c r="D682" s="50" t="str">
        <f t="shared" si="359"/>
        <v>2013_13_12</v>
      </c>
      <c r="E682" s="50" t="str">
        <f t="shared" si="361"/>
        <v>3_12_13</v>
      </c>
      <c r="F682" s="50">
        <f t="shared" si="362"/>
        <v>3</v>
      </c>
      <c r="G682" s="50">
        <f t="shared" si="363"/>
        <v>83</v>
      </c>
      <c r="H682" s="50">
        <f t="shared" si="364"/>
        <v>3083</v>
      </c>
      <c r="I682" s="57">
        <v>2013</v>
      </c>
      <c r="J682" s="57" t="s">
        <v>113</v>
      </c>
      <c r="K682" s="57" t="s">
        <v>128</v>
      </c>
      <c r="L682" s="57" t="str">
        <f t="shared" si="365"/>
        <v>2013_農業</v>
      </c>
      <c r="M682" s="57" t="str">
        <f t="shared" si="366"/>
        <v>2013_農業_食品製造</v>
      </c>
      <c r="N682" s="57">
        <f t="shared" si="360"/>
        <v>3083</v>
      </c>
      <c r="P682" s="57">
        <f t="shared" si="367"/>
        <v>681</v>
      </c>
    </row>
    <row r="683" spans="2:16" x14ac:dyDescent="0.15">
      <c r="B683" s="50">
        <f t="shared" si="357"/>
        <v>13</v>
      </c>
      <c r="C683" s="50">
        <f t="shared" si="358"/>
        <v>13</v>
      </c>
      <c r="D683" s="50" t="str">
        <f t="shared" si="359"/>
        <v>2013_13_13</v>
      </c>
      <c r="E683" s="50" t="str">
        <f t="shared" si="361"/>
        <v>3_13_13</v>
      </c>
      <c r="F683" s="50">
        <f t="shared" si="362"/>
        <v>3</v>
      </c>
      <c r="G683" s="50">
        <f t="shared" si="363"/>
        <v>84</v>
      </c>
      <c r="H683" s="50">
        <f t="shared" si="364"/>
        <v>3084</v>
      </c>
      <c r="I683" s="57">
        <v>2013</v>
      </c>
      <c r="J683" s="57" t="s">
        <v>113</v>
      </c>
      <c r="K683" s="57" t="s">
        <v>129</v>
      </c>
      <c r="L683" s="57" t="str">
        <f t="shared" si="365"/>
        <v>2013_農業</v>
      </c>
      <c r="M683" s="57" t="str">
        <f t="shared" si="366"/>
        <v>2013_農業_食品化学</v>
      </c>
      <c r="N683" s="57">
        <f t="shared" si="360"/>
        <v>3084</v>
      </c>
      <c r="P683" s="57">
        <f t="shared" si="367"/>
        <v>682</v>
      </c>
    </row>
    <row r="684" spans="2:16" x14ac:dyDescent="0.15">
      <c r="B684" s="50">
        <f t="shared" si="357"/>
        <v>13</v>
      </c>
      <c r="C684" s="50">
        <f t="shared" si="358"/>
        <v>14</v>
      </c>
      <c r="D684" s="50" t="str">
        <f t="shared" si="359"/>
        <v>2013_13_14</v>
      </c>
      <c r="E684" s="50" t="str">
        <f t="shared" si="361"/>
        <v>3_14_13</v>
      </c>
      <c r="F684" s="50">
        <f t="shared" si="362"/>
        <v>3</v>
      </c>
      <c r="G684" s="50">
        <f t="shared" si="363"/>
        <v>85</v>
      </c>
      <c r="H684" s="50">
        <f t="shared" si="364"/>
        <v>3085</v>
      </c>
      <c r="I684" s="57">
        <v>2013</v>
      </c>
      <c r="J684" s="57" t="s">
        <v>113</v>
      </c>
      <c r="K684" s="57" t="s">
        <v>382</v>
      </c>
      <c r="L684" s="57" t="str">
        <f t="shared" si="365"/>
        <v>2013_農業</v>
      </c>
      <c r="M684" s="57" t="str">
        <f t="shared" si="366"/>
        <v>2013_農業_微生物利用</v>
      </c>
      <c r="N684" s="57">
        <f t="shared" si="360"/>
        <v>3085</v>
      </c>
      <c r="P684" s="57">
        <f t="shared" si="367"/>
        <v>683</v>
      </c>
    </row>
    <row r="685" spans="2:16" x14ac:dyDescent="0.15">
      <c r="B685" s="50">
        <f t="shared" si="357"/>
        <v>13</v>
      </c>
      <c r="C685" s="50">
        <f t="shared" si="358"/>
        <v>15</v>
      </c>
      <c r="D685" s="50" t="str">
        <f t="shared" si="359"/>
        <v>2013_13_15</v>
      </c>
      <c r="E685" s="50" t="str">
        <f t="shared" si="361"/>
        <v>3_15_13</v>
      </c>
      <c r="F685" s="50">
        <f t="shared" si="362"/>
        <v>3</v>
      </c>
      <c r="G685" s="50">
        <f t="shared" si="363"/>
        <v>86</v>
      </c>
      <c r="H685" s="50">
        <f t="shared" si="364"/>
        <v>3086</v>
      </c>
      <c r="I685" s="57">
        <v>2013</v>
      </c>
      <c r="J685" s="57" t="s">
        <v>113</v>
      </c>
      <c r="K685" s="57" t="s">
        <v>127</v>
      </c>
      <c r="L685" s="57" t="str">
        <f t="shared" si="365"/>
        <v>2013_農業</v>
      </c>
      <c r="M685" s="57" t="str">
        <f t="shared" si="366"/>
        <v>2013_農業_植物バイオテクノロジー</v>
      </c>
      <c r="N685" s="57">
        <f t="shared" si="360"/>
        <v>3086</v>
      </c>
      <c r="P685" s="57">
        <f t="shared" si="367"/>
        <v>684</v>
      </c>
    </row>
    <row r="686" spans="2:16" x14ac:dyDescent="0.15">
      <c r="B686" s="50">
        <f t="shared" si="357"/>
        <v>13</v>
      </c>
      <c r="C686" s="50">
        <f t="shared" si="358"/>
        <v>16</v>
      </c>
      <c r="D686" s="50" t="str">
        <f t="shared" si="359"/>
        <v>2013_13_16</v>
      </c>
      <c r="E686" s="50" t="str">
        <f t="shared" si="361"/>
        <v>3_16_13</v>
      </c>
      <c r="F686" s="50">
        <f t="shared" si="362"/>
        <v>3</v>
      </c>
      <c r="G686" s="50">
        <f t="shared" si="363"/>
        <v>87</v>
      </c>
      <c r="H686" s="50">
        <f t="shared" si="364"/>
        <v>3087</v>
      </c>
      <c r="I686" s="57">
        <v>2013</v>
      </c>
      <c r="J686" s="57" t="s">
        <v>113</v>
      </c>
      <c r="K686" s="57" t="s">
        <v>383</v>
      </c>
      <c r="L686" s="57" t="str">
        <f t="shared" si="365"/>
        <v>2013_農業</v>
      </c>
      <c r="M686" s="57" t="str">
        <f t="shared" si="366"/>
        <v>2013_農業_動物バイオテクノロジー</v>
      </c>
      <c r="N686" s="57">
        <f t="shared" si="360"/>
        <v>3087</v>
      </c>
      <c r="P686" s="57">
        <f t="shared" si="367"/>
        <v>685</v>
      </c>
    </row>
    <row r="687" spans="2:16" x14ac:dyDescent="0.15">
      <c r="B687" s="50">
        <f t="shared" si="357"/>
        <v>13</v>
      </c>
      <c r="C687" s="50">
        <f t="shared" si="358"/>
        <v>17</v>
      </c>
      <c r="D687" s="50" t="str">
        <f t="shared" si="359"/>
        <v>2013_13_17</v>
      </c>
      <c r="E687" s="50" t="str">
        <f t="shared" si="361"/>
        <v>3_17_13</v>
      </c>
      <c r="F687" s="50">
        <f t="shared" si="362"/>
        <v>3</v>
      </c>
      <c r="G687" s="50">
        <f t="shared" si="363"/>
        <v>88</v>
      </c>
      <c r="H687" s="50">
        <f t="shared" si="364"/>
        <v>3088</v>
      </c>
      <c r="I687" s="57">
        <v>2013</v>
      </c>
      <c r="J687" s="57" t="s">
        <v>113</v>
      </c>
      <c r="K687" s="57" t="s">
        <v>385</v>
      </c>
      <c r="L687" s="57" t="str">
        <f t="shared" si="365"/>
        <v>2013_農業</v>
      </c>
      <c r="M687" s="57" t="str">
        <f t="shared" si="366"/>
        <v>2013_農業_農業経済</v>
      </c>
      <c r="N687" s="57">
        <f t="shared" si="360"/>
        <v>3088</v>
      </c>
      <c r="P687" s="57">
        <f t="shared" si="367"/>
        <v>686</v>
      </c>
    </row>
    <row r="688" spans="2:16" x14ac:dyDescent="0.15">
      <c r="B688" s="50">
        <f t="shared" si="357"/>
        <v>13</v>
      </c>
      <c r="C688" s="50">
        <f t="shared" si="358"/>
        <v>18</v>
      </c>
      <c r="D688" s="50" t="str">
        <f t="shared" si="359"/>
        <v>2013_13_18</v>
      </c>
      <c r="E688" s="50" t="str">
        <f t="shared" si="361"/>
        <v>3_18_13</v>
      </c>
      <c r="F688" s="50">
        <f t="shared" si="362"/>
        <v>3</v>
      </c>
      <c r="G688" s="50">
        <f t="shared" si="363"/>
        <v>89</v>
      </c>
      <c r="H688" s="50">
        <f t="shared" si="364"/>
        <v>3089</v>
      </c>
      <c r="I688" s="57">
        <v>2013</v>
      </c>
      <c r="J688" s="57" t="s">
        <v>113</v>
      </c>
      <c r="K688" s="57" t="s">
        <v>131</v>
      </c>
      <c r="L688" s="57" t="str">
        <f t="shared" si="365"/>
        <v>2013_農業</v>
      </c>
      <c r="M688" s="57" t="str">
        <f t="shared" si="366"/>
        <v>2013_農業_食品流通</v>
      </c>
      <c r="N688" s="57">
        <f t="shared" si="360"/>
        <v>3089</v>
      </c>
      <c r="P688" s="57">
        <f t="shared" si="367"/>
        <v>687</v>
      </c>
    </row>
    <row r="689" spans="2:16" x14ac:dyDescent="0.15">
      <c r="B689" s="50">
        <f t="shared" si="357"/>
        <v>13</v>
      </c>
      <c r="C689" s="50">
        <f t="shared" si="358"/>
        <v>19</v>
      </c>
      <c r="D689" s="50" t="str">
        <f t="shared" si="359"/>
        <v>2013_13_19</v>
      </c>
      <c r="E689" s="50" t="str">
        <f t="shared" si="361"/>
        <v>3_19_13</v>
      </c>
      <c r="F689" s="50">
        <f t="shared" si="362"/>
        <v>3</v>
      </c>
      <c r="G689" s="50">
        <f t="shared" si="363"/>
        <v>90</v>
      </c>
      <c r="H689" s="50">
        <f t="shared" si="364"/>
        <v>3090</v>
      </c>
      <c r="I689" s="57">
        <v>2013</v>
      </c>
      <c r="J689" s="57" t="s">
        <v>113</v>
      </c>
      <c r="K689" s="57" t="s">
        <v>132</v>
      </c>
      <c r="L689" s="57" t="str">
        <f t="shared" si="365"/>
        <v>2013_農業</v>
      </c>
      <c r="M689" s="57" t="str">
        <f t="shared" si="366"/>
        <v>2013_農業_森林科学</v>
      </c>
      <c r="N689" s="57">
        <f t="shared" si="360"/>
        <v>3090</v>
      </c>
      <c r="P689" s="57">
        <f t="shared" si="367"/>
        <v>688</v>
      </c>
    </row>
    <row r="690" spans="2:16" x14ac:dyDescent="0.15">
      <c r="B690" s="50">
        <f t="shared" si="357"/>
        <v>13</v>
      </c>
      <c r="C690" s="50">
        <f t="shared" si="358"/>
        <v>20</v>
      </c>
      <c r="D690" s="50" t="str">
        <f t="shared" si="359"/>
        <v>2013_13_20</v>
      </c>
      <c r="E690" s="50" t="str">
        <f t="shared" si="361"/>
        <v>3_20_13</v>
      </c>
      <c r="F690" s="50">
        <f t="shared" si="362"/>
        <v>3</v>
      </c>
      <c r="G690" s="50">
        <f t="shared" si="363"/>
        <v>91</v>
      </c>
      <c r="H690" s="50">
        <f t="shared" si="364"/>
        <v>3091</v>
      </c>
      <c r="I690" s="57">
        <v>2013</v>
      </c>
      <c r="J690" s="57" t="s">
        <v>113</v>
      </c>
      <c r="K690" s="57" t="s">
        <v>133</v>
      </c>
      <c r="L690" s="57" t="str">
        <f t="shared" si="365"/>
        <v>2013_農業</v>
      </c>
      <c r="M690" s="57" t="str">
        <f t="shared" si="366"/>
        <v>2013_農業_森林経営</v>
      </c>
      <c r="N690" s="57">
        <f t="shared" si="360"/>
        <v>3091</v>
      </c>
      <c r="P690" s="57">
        <f t="shared" si="367"/>
        <v>689</v>
      </c>
    </row>
    <row r="691" spans="2:16" x14ac:dyDescent="0.15">
      <c r="B691" s="50">
        <f t="shared" si="357"/>
        <v>13</v>
      </c>
      <c r="C691" s="50">
        <f t="shared" si="358"/>
        <v>21</v>
      </c>
      <c r="D691" s="50" t="str">
        <f t="shared" si="359"/>
        <v>2013_13_21</v>
      </c>
      <c r="E691" s="50" t="str">
        <f t="shared" si="361"/>
        <v>3_21_13</v>
      </c>
      <c r="F691" s="50">
        <f t="shared" si="362"/>
        <v>3</v>
      </c>
      <c r="G691" s="50">
        <f t="shared" si="363"/>
        <v>92</v>
      </c>
      <c r="H691" s="50">
        <f t="shared" si="364"/>
        <v>3092</v>
      </c>
      <c r="I691" s="57">
        <v>2013</v>
      </c>
      <c r="J691" s="57" t="s">
        <v>113</v>
      </c>
      <c r="K691" s="57" t="s">
        <v>134</v>
      </c>
      <c r="L691" s="57" t="str">
        <f t="shared" si="365"/>
        <v>2013_農業</v>
      </c>
      <c r="M691" s="57" t="str">
        <f t="shared" si="366"/>
        <v>2013_農業_林産物利用</v>
      </c>
      <c r="N691" s="57">
        <f t="shared" si="360"/>
        <v>3092</v>
      </c>
      <c r="P691" s="57">
        <f t="shared" si="367"/>
        <v>690</v>
      </c>
    </row>
    <row r="692" spans="2:16" x14ac:dyDescent="0.15">
      <c r="B692" s="50">
        <f t="shared" si="357"/>
        <v>13</v>
      </c>
      <c r="C692" s="50">
        <f t="shared" si="358"/>
        <v>22</v>
      </c>
      <c r="D692" s="50" t="str">
        <f t="shared" si="359"/>
        <v>2013_13_22</v>
      </c>
      <c r="E692" s="50" t="str">
        <f t="shared" si="361"/>
        <v>3_22_13</v>
      </c>
      <c r="F692" s="50">
        <f t="shared" si="362"/>
        <v>3</v>
      </c>
      <c r="G692" s="50">
        <f t="shared" si="363"/>
        <v>93</v>
      </c>
      <c r="H692" s="50">
        <f t="shared" si="364"/>
        <v>3093</v>
      </c>
      <c r="I692" s="57">
        <v>2013</v>
      </c>
      <c r="J692" s="57" t="s">
        <v>113</v>
      </c>
      <c r="K692" s="57" t="s">
        <v>135</v>
      </c>
      <c r="L692" s="57" t="str">
        <f t="shared" si="365"/>
        <v>2013_農業</v>
      </c>
      <c r="M692" s="57" t="str">
        <f t="shared" si="366"/>
        <v>2013_農業_農業土木設計</v>
      </c>
      <c r="N692" s="57">
        <f t="shared" si="360"/>
        <v>3093</v>
      </c>
      <c r="P692" s="57">
        <f t="shared" si="367"/>
        <v>691</v>
      </c>
    </row>
    <row r="693" spans="2:16" x14ac:dyDescent="0.15">
      <c r="B693" s="50">
        <f t="shared" si="357"/>
        <v>13</v>
      </c>
      <c r="C693" s="50">
        <f t="shared" si="358"/>
        <v>23</v>
      </c>
      <c r="D693" s="50" t="str">
        <f t="shared" si="359"/>
        <v>2013_13_23</v>
      </c>
      <c r="E693" s="50" t="str">
        <f t="shared" si="361"/>
        <v>3_23_13</v>
      </c>
      <c r="F693" s="50">
        <f t="shared" si="362"/>
        <v>3</v>
      </c>
      <c r="G693" s="50">
        <f t="shared" si="363"/>
        <v>94</v>
      </c>
      <c r="H693" s="50">
        <f t="shared" si="364"/>
        <v>3094</v>
      </c>
      <c r="I693" s="57">
        <v>2013</v>
      </c>
      <c r="J693" s="57" t="s">
        <v>113</v>
      </c>
      <c r="K693" s="57" t="s">
        <v>136</v>
      </c>
      <c r="L693" s="57" t="str">
        <f t="shared" si="365"/>
        <v>2013_農業</v>
      </c>
      <c r="M693" s="57" t="str">
        <f t="shared" si="366"/>
        <v>2013_農業_農業土木施工</v>
      </c>
      <c r="N693" s="57">
        <f t="shared" si="360"/>
        <v>3094</v>
      </c>
      <c r="P693" s="57">
        <f t="shared" si="367"/>
        <v>692</v>
      </c>
    </row>
    <row r="694" spans="2:16" x14ac:dyDescent="0.15">
      <c r="B694" s="50">
        <f t="shared" si="357"/>
        <v>13</v>
      </c>
      <c r="C694" s="50">
        <f t="shared" si="358"/>
        <v>24</v>
      </c>
      <c r="D694" s="50" t="str">
        <f t="shared" si="359"/>
        <v>2013_13_24</v>
      </c>
      <c r="E694" s="50" t="str">
        <f t="shared" si="361"/>
        <v>3_24_13</v>
      </c>
      <c r="F694" s="50">
        <f t="shared" si="362"/>
        <v>3</v>
      </c>
      <c r="G694" s="50">
        <f t="shared" si="363"/>
        <v>95</v>
      </c>
      <c r="H694" s="50">
        <f t="shared" si="364"/>
        <v>3095</v>
      </c>
      <c r="I694" s="57">
        <v>2013</v>
      </c>
      <c r="J694" s="57" t="s">
        <v>113</v>
      </c>
      <c r="K694" s="57" t="s">
        <v>137</v>
      </c>
      <c r="L694" s="57" t="str">
        <f t="shared" si="365"/>
        <v>2013_農業</v>
      </c>
      <c r="M694" s="57" t="str">
        <f t="shared" si="366"/>
        <v>2013_農業_水循環</v>
      </c>
      <c r="N694" s="57">
        <f t="shared" si="360"/>
        <v>3095</v>
      </c>
      <c r="P694" s="57">
        <f t="shared" si="367"/>
        <v>693</v>
      </c>
    </row>
    <row r="695" spans="2:16" x14ac:dyDescent="0.15">
      <c r="B695" s="50">
        <f t="shared" si="357"/>
        <v>13</v>
      </c>
      <c r="C695" s="50">
        <f t="shared" si="358"/>
        <v>25</v>
      </c>
      <c r="D695" s="50" t="str">
        <f t="shared" si="359"/>
        <v>2013_13_25</v>
      </c>
      <c r="E695" s="50" t="str">
        <f t="shared" si="361"/>
        <v>3_25_13</v>
      </c>
      <c r="F695" s="50">
        <f t="shared" si="362"/>
        <v>3</v>
      </c>
      <c r="G695" s="50">
        <f t="shared" si="363"/>
        <v>96</v>
      </c>
      <c r="H695" s="50">
        <f t="shared" si="364"/>
        <v>3096</v>
      </c>
      <c r="I695" s="57">
        <v>2013</v>
      </c>
      <c r="J695" s="57" t="s">
        <v>113</v>
      </c>
      <c r="K695" s="57" t="s">
        <v>138</v>
      </c>
      <c r="L695" s="57" t="str">
        <f t="shared" si="365"/>
        <v>2013_農業</v>
      </c>
      <c r="M695" s="57" t="str">
        <f t="shared" si="366"/>
        <v>2013_農業_造園計画</v>
      </c>
      <c r="N695" s="57">
        <f t="shared" si="360"/>
        <v>3096</v>
      </c>
      <c r="P695" s="57">
        <f t="shared" si="367"/>
        <v>694</v>
      </c>
    </row>
    <row r="696" spans="2:16" x14ac:dyDescent="0.15">
      <c r="B696" s="50">
        <f t="shared" si="357"/>
        <v>13</v>
      </c>
      <c r="C696" s="50">
        <f t="shared" si="358"/>
        <v>26</v>
      </c>
      <c r="D696" s="50" t="str">
        <f t="shared" si="359"/>
        <v>2013_13_26</v>
      </c>
      <c r="E696" s="50" t="str">
        <f t="shared" si="361"/>
        <v>3_26_13</v>
      </c>
      <c r="F696" s="50">
        <f t="shared" si="362"/>
        <v>3</v>
      </c>
      <c r="G696" s="50">
        <f t="shared" si="363"/>
        <v>97</v>
      </c>
      <c r="H696" s="50">
        <f t="shared" si="364"/>
        <v>3097</v>
      </c>
      <c r="I696" s="57">
        <v>2013</v>
      </c>
      <c r="J696" s="57" t="s">
        <v>113</v>
      </c>
      <c r="K696" s="57" t="s">
        <v>390</v>
      </c>
      <c r="L696" s="57" t="str">
        <f t="shared" si="365"/>
        <v>2013_農業</v>
      </c>
      <c r="M696" s="57" t="str">
        <f t="shared" si="366"/>
        <v>2013_農業_造園技術</v>
      </c>
      <c r="N696" s="57">
        <f t="shared" si="360"/>
        <v>3097</v>
      </c>
      <c r="P696" s="57">
        <f t="shared" si="367"/>
        <v>695</v>
      </c>
    </row>
    <row r="697" spans="2:16" x14ac:dyDescent="0.15">
      <c r="B697" s="50">
        <f t="shared" si="357"/>
        <v>13</v>
      </c>
      <c r="C697" s="50">
        <f t="shared" si="358"/>
        <v>27</v>
      </c>
      <c r="D697" s="50" t="str">
        <f t="shared" si="359"/>
        <v>2013_13_27</v>
      </c>
      <c r="E697" s="50" t="str">
        <f t="shared" si="361"/>
        <v>3_27_13</v>
      </c>
      <c r="F697" s="50">
        <f t="shared" si="362"/>
        <v>3</v>
      </c>
      <c r="G697" s="50">
        <f t="shared" si="363"/>
        <v>98</v>
      </c>
      <c r="H697" s="50">
        <f t="shared" si="364"/>
        <v>3098</v>
      </c>
      <c r="I697" s="57">
        <v>2013</v>
      </c>
      <c r="J697" s="57" t="s">
        <v>113</v>
      </c>
      <c r="K697" s="57" t="s">
        <v>392</v>
      </c>
      <c r="L697" s="57" t="str">
        <f t="shared" si="365"/>
        <v>2013_農業</v>
      </c>
      <c r="M697" s="57" t="str">
        <f t="shared" si="366"/>
        <v>2013_農業_環境緑化材料</v>
      </c>
      <c r="N697" s="57">
        <f t="shared" si="360"/>
        <v>3098</v>
      </c>
      <c r="P697" s="57">
        <f t="shared" si="367"/>
        <v>696</v>
      </c>
    </row>
    <row r="698" spans="2:16" x14ac:dyDescent="0.15">
      <c r="B698" s="50">
        <f t="shared" si="357"/>
        <v>13</v>
      </c>
      <c r="C698" s="50">
        <f t="shared" si="358"/>
        <v>28</v>
      </c>
      <c r="D698" s="50" t="str">
        <f t="shared" si="359"/>
        <v>2013_13_28</v>
      </c>
      <c r="E698" s="50" t="str">
        <f t="shared" si="361"/>
        <v>3_28_13</v>
      </c>
      <c r="F698" s="50">
        <f t="shared" si="362"/>
        <v>3</v>
      </c>
      <c r="G698" s="50">
        <f t="shared" si="363"/>
        <v>99</v>
      </c>
      <c r="H698" s="50">
        <f t="shared" si="364"/>
        <v>3099</v>
      </c>
      <c r="I698" s="57">
        <v>2013</v>
      </c>
      <c r="J698" s="57" t="s">
        <v>113</v>
      </c>
      <c r="K698" s="57" t="s">
        <v>141</v>
      </c>
      <c r="L698" s="57" t="str">
        <f t="shared" si="365"/>
        <v>2013_農業</v>
      </c>
      <c r="M698" s="57" t="str">
        <f t="shared" si="366"/>
        <v>2013_農業_測量</v>
      </c>
      <c r="N698" s="57">
        <f t="shared" si="360"/>
        <v>3099</v>
      </c>
      <c r="P698" s="57">
        <f t="shared" si="367"/>
        <v>697</v>
      </c>
    </row>
    <row r="699" spans="2:16" x14ac:dyDescent="0.15">
      <c r="B699" s="50">
        <f t="shared" si="357"/>
        <v>13</v>
      </c>
      <c r="C699" s="50">
        <f t="shared" si="358"/>
        <v>29</v>
      </c>
      <c r="D699" s="50" t="str">
        <f t="shared" si="359"/>
        <v>2013_13_29</v>
      </c>
      <c r="E699" s="50" t="str">
        <f t="shared" si="361"/>
        <v>3_29_13</v>
      </c>
      <c r="F699" s="50">
        <f t="shared" si="362"/>
        <v>3</v>
      </c>
      <c r="G699" s="50">
        <f t="shared" si="363"/>
        <v>100</v>
      </c>
      <c r="H699" s="50">
        <f t="shared" si="364"/>
        <v>3100</v>
      </c>
      <c r="I699" s="57">
        <v>2013</v>
      </c>
      <c r="J699" s="57" t="s">
        <v>113</v>
      </c>
      <c r="K699" s="57" t="s">
        <v>142</v>
      </c>
      <c r="L699" s="57" t="str">
        <f t="shared" si="365"/>
        <v>2013_農業</v>
      </c>
      <c r="M699" s="57" t="str">
        <f t="shared" si="366"/>
        <v>2013_農業_生物活用</v>
      </c>
      <c r="N699" s="57">
        <f t="shared" si="360"/>
        <v>3100</v>
      </c>
      <c r="P699" s="57">
        <f t="shared" si="367"/>
        <v>698</v>
      </c>
    </row>
    <row r="700" spans="2:16" x14ac:dyDescent="0.15">
      <c r="B700" s="50">
        <f t="shared" si="357"/>
        <v>13</v>
      </c>
      <c r="C700" s="50">
        <f t="shared" si="358"/>
        <v>30</v>
      </c>
      <c r="D700" s="50" t="str">
        <f t="shared" si="359"/>
        <v>2013_13_30</v>
      </c>
      <c r="E700" s="50" t="str">
        <f t="shared" si="361"/>
        <v>3_30_13</v>
      </c>
      <c r="F700" s="50">
        <f t="shared" si="362"/>
        <v>3</v>
      </c>
      <c r="G700" s="50">
        <f t="shared" si="363"/>
        <v>101</v>
      </c>
      <c r="H700" s="50">
        <f t="shared" si="364"/>
        <v>3101</v>
      </c>
      <c r="I700" s="57">
        <v>2013</v>
      </c>
      <c r="J700" s="57" t="s">
        <v>113</v>
      </c>
      <c r="K700" s="57" t="s">
        <v>393</v>
      </c>
      <c r="L700" s="57" t="str">
        <f t="shared" si="365"/>
        <v>2013_農業</v>
      </c>
      <c r="M700" s="57" t="str">
        <f t="shared" si="366"/>
        <v>2013_農業_グリーンライフ</v>
      </c>
      <c r="N700" s="57">
        <f t="shared" si="360"/>
        <v>3101</v>
      </c>
      <c r="P700" s="57">
        <f t="shared" si="367"/>
        <v>699</v>
      </c>
    </row>
    <row r="701" spans="2:16" x14ac:dyDescent="0.15">
      <c r="B701" s="50">
        <f t="shared" si="357"/>
        <v>13</v>
      </c>
      <c r="C701" s="50">
        <f t="shared" si="358"/>
        <v>31</v>
      </c>
      <c r="D701" s="50" t="str">
        <f t="shared" si="359"/>
        <v>2013_13_31</v>
      </c>
      <c r="E701" s="50" t="str">
        <f t="shared" si="361"/>
        <v>3_31_13</v>
      </c>
      <c r="F701" s="50">
        <f t="shared" si="362"/>
        <v>3</v>
      </c>
      <c r="G701" s="50">
        <f t="shared" si="363"/>
        <v>102</v>
      </c>
      <c r="H701" s="50">
        <f t="shared" si="364"/>
        <v>3102</v>
      </c>
      <c r="I701" s="57">
        <v>2013</v>
      </c>
      <c r="J701" s="57" t="s">
        <v>645</v>
      </c>
      <c r="K701" s="57" t="s">
        <v>573</v>
      </c>
      <c r="L701" s="57" t="str">
        <f t="shared" si="365"/>
        <v>2013_農業</v>
      </c>
      <c r="M701" s="57" t="str">
        <f t="shared" si="366"/>
        <v>2013_農業_学校設定科目</v>
      </c>
      <c r="N701" s="57">
        <f t="shared" si="360"/>
        <v>3102</v>
      </c>
      <c r="P701" s="57">
        <f t="shared" si="367"/>
        <v>700</v>
      </c>
    </row>
    <row r="702" spans="2:16" x14ac:dyDescent="0.15">
      <c r="B702" s="50">
        <f t="shared" si="357"/>
        <v>14</v>
      </c>
      <c r="C702" s="50">
        <f t="shared" si="358"/>
        <v>1</v>
      </c>
      <c r="D702" s="50" t="str">
        <f t="shared" si="359"/>
        <v>2013_14_1</v>
      </c>
      <c r="E702" s="50" t="str">
        <f t="shared" si="361"/>
        <v>3_1_14</v>
      </c>
      <c r="F702" s="50">
        <f t="shared" si="362"/>
        <v>3</v>
      </c>
      <c r="G702" s="50">
        <f t="shared" si="363"/>
        <v>103</v>
      </c>
      <c r="H702" s="50">
        <f t="shared" si="364"/>
        <v>3103</v>
      </c>
      <c r="I702" s="57">
        <v>2013</v>
      </c>
      <c r="J702" s="57" t="s">
        <v>646</v>
      </c>
      <c r="K702" s="57" t="s">
        <v>145</v>
      </c>
      <c r="L702" s="57" t="str">
        <f t="shared" si="365"/>
        <v>2013_工業</v>
      </c>
      <c r="M702" s="57" t="str">
        <f t="shared" si="366"/>
        <v>2013_工業_工業技術基礎</v>
      </c>
      <c r="N702" s="57">
        <f t="shared" si="360"/>
        <v>3103</v>
      </c>
      <c r="P702" s="57">
        <f t="shared" si="367"/>
        <v>701</v>
      </c>
    </row>
    <row r="703" spans="2:16" x14ac:dyDescent="0.15">
      <c r="B703" s="50">
        <f t="shared" si="357"/>
        <v>14</v>
      </c>
      <c r="C703" s="50">
        <f t="shared" si="358"/>
        <v>2</v>
      </c>
      <c r="D703" s="50" t="str">
        <f t="shared" si="359"/>
        <v>2013_14_2</v>
      </c>
      <c r="E703" s="50" t="str">
        <f t="shared" si="361"/>
        <v>3_2_14</v>
      </c>
      <c r="F703" s="50">
        <f t="shared" si="362"/>
        <v>3</v>
      </c>
      <c r="G703" s="50">
        <f t="shared" si="363"/>
        <v>104</v>
      </c>
      <c r="H703" s="50">
        <f t="shared" si="364"/>
        <v>3104</v>
      </c>
      <c r="I703" s="57">
        <v>2013</v>
      </c>
      <c r="J703" s="57" t="s">
        <v>144</v>
      </c>
      <c r="K703" s="57" t="s">
        <v>115</v>
      </c>
      <c r="L703" s="57" t="str">
        <f t="shared" si="365"/>
        <v>2013_工業</v>
      </c>
      <c r="M703" s="57" t="str">
        <f t="shared" si="366"/>
        <v>2013_工業_課題研究</v>
      </c>
      <c r="N703" s="57">
        <f t="shared" si="360"/>
        <v>3104</v>
      </c>
      <c r="P703" s="57">
        <f t="shared" si="367"/>
        <v>702</v>
      </c>
    </row>
    <row r="704" spans="2:16" x14ac:dyDescent="0.15">
      <c r="B704" s="50">
        <f t="shared" si="357"/>
        <v>14</v>
      </c>
      <c r="C704" s="50">
        <f t="shared" si="358"/>
        <v>3</v>
      </c>
      <c r="D704" s="50" t="str">
        <f t="shared" si="359"/>
        <v>2013_14_3</v>
      </c>
      <c r="E704" s="50" t="str">
        <f t="shared" si="361"/>
        <v>3_3_14</v>
      </c>
      <c r="F704" s="50">
        <f t="shared" si="362"/>
        <v>3</v>
      </c>
      <c r="G704" s="50">
        <f t="shared" si="363"/>
        <v>105</v>
      </c>
      <c r="H704" s="50">
        <f t="shared" si="364"/>
        <v>3105</v>
      </c>
      <c r="I704" s="57">
        <v>2013</v>
      </c>
      <c r="J704" s="57" t="s">
        <v>144</v>
      </c>
      <c r="K704" s="57" t="s">
        <v>146</v>
      </c>
      <c r="L704" s="57" t="str">
        <f t="shared" si="365"/>
        <v>2013_工業</v>
      </c>
      <c r="M704" s="57" t="str">
        <f t="shared" si="366"/>
        <v>2013_工業_実習</v>
      </c>
      <c r="N704" s="57">
        <f t="shared" si="360"/>
        <v>3105</v>
      </c>
      <c r="P704" s="57">
        <f t="shared" si="367"/>
        <v>703</v>
      </c>
    </row>
    <row r="705" spans="2:16" x14ac:dyDescent="0.15">
      <c r="B705" s="50">
        <f t="shared" si="357"/>
        <v>14</v>
      </c>
      <c r="C705" s="50">
        <f t="shared" si="358"/>
        <v>4</v>
      </c>
      <c r="D705" s="50" t="str">
        <f t="shared" si="359"/>
        <v>2013_14_4</v>
      </c>
      <c r="E705" s="50" t="str">
        <f t="shared" si="361"/>
        <v>3_4_14</v>
      </c>
      <c r="F705" s="50">
        <f t="shared" si="362"/>
        <v>3</v>
      </c>
      <c r="G705" s="50">
        <f t="shared" si="363"/>
        <v>106</v>
      </c>
      <c r="H705" s="50">
        <f t="shared" si="364"/>
        <v>3106</v>
      </c>
      <c r="I705" s="57">
        <v>2013</v>
      </c>
      <c r="J705" s="57" t="s">
        <v>144</v>
      </c>
      <c r="K705" s="57" t="s">
        <v>147</v>
      </c>
      <c r="L705" s="57" t="str">
        <f t="shared" si="365"/>
        <v>2013_工業</v>
      </c>
      <c r="M705" s="57" t="str">
        <f t="shared" si="366"/>
        <v>2013_工業_製図</v>
      </c>
      <c r="N705" s="57">
        <f t="shared" si="360"/>
        <v>3106</v>
      </c>
      <c r="P705" s="57">
        <f t="shared" si="367"/>
        <v>704</v>
      </c>
    </row>
    <row r="706" spans="2:16" x14ac:dyDescent="0.15">
      <c r="B706" s="50">
        <f t="shared" ref="B706:B769" si="368">IF($I706="","",IF($I705&lt;&gt;$I706,1,IF($J705&lt;&gt;$J706,B705+1,B705)))</f>
        <v>14</v>
      </c>
      <c r="C706" s="50">
        <f t="shared" ref="C706:C769" si="369">IF($I706="","",IF($J705&lt;&gt;$J706,1,C705+1))</f>
        <v>5</v>
      </c>
      <c r="D706" s="50" t="str">
        <f t="shared" ref="D706:D769" si="370">IF($I706="","",$I706&amp;"_"&amp;$B706&amp;"_"&amp;$C706)</f>
        <v>2013_14_5</v>
      </c>
      <c r="E706" s="50" t="str">
        <f t="shared" si="361"/>
        <v>3_5_14</v>
      </c>
      <c r="F706" s="50">
        <f t="shared" si="362"/>
        <v>3</v>
      </c>
      <c r="G706" s="50">
        <f t="shared" si="363"/>
        <v>107</v>
      </c>
      <c r="H706" s="50">
        <f t="shared" si="364"/>
        <v>3107</v>
      </c>
      <c r="I706" s="57">
        <v>2013</v>
      </c>
      <c r="J706" s="57" t="s">
        <v>144</v>
      </c>
      <c r="K706" s="57" t="s">
        <v>357</v>
      </c>
      <c r="L706" s="57" t="str">
        <f t="shared" si="365"/>
        <v>2013_工業</v>
      </c>
      <c r="M706" s="57" t="str">
        <f t="shared" si="366"/>
        <v>2013_工業_工業数理基礎</v>
      </c>
      <c r="N706" s="57">
        <f t="shared" ref="N706:N769" si="371">H706</f>
        <v>3107</v>
      </c>
      <c r="P706" s="57">
        <f t="shared" si="367"/>
        <v>705</v>
      </c>
    </row>
    <row r="707" spans="2:16" x14ac:dyDescent="0.15">
      <c r="B707" s="50">
        <f t="shared" si="368"/>
        <v>14</v>
      </c>
      <c r="C707" s="50">
        <f t="shared" si="369"/>
        <v>6</v>
      </c>
      <c r="D707" s="50" t="str">
        <f t="shared" si="370"/>
        <v>2013_14_6</v>
      </c>
      <c r="E707" s="50" t="str">
        <f t="shared" ref="E707:E770" si="372">IF($I707="","",$F707&amp;"_"&amp;$C707&amp;"_"&amp;$B707)</f>
        <v>3_6_14</v>
      </c>
      <c r="F707" s="50">
        <f t="shared" ref="F707:F770" si="373">IF($I707="","",IF($I706&lt;&gt;$I707,F706+1,F706))</f>
        <v>3</v>
      </c>
      <c r="G707" s="50">
        <f t="shared" ref="G707:G770" si="374">IF($I707="","",IF($I706&lt;&gt;$I707,1,G706+1))</f>
        <v>108</v>
      </c>
      <c r="H707" s="50">
        <f t="shared" ref="H707:H770" si="375">IF($I707="","",1000*F707+G707)</f>
        <v>3108</v>
      </c>
      <c r="I707" s="57">
        <v>2013</v>
      </c>
      <c r="J707" s="57" t="s">
        <v>144</v>
      </c>
      <c r="K707" s="57" t="s">
        <v>362</v>
      </c>
      <c r="L707" s="57" t="str">
        <f t="shared" ref="L707:L770" si="376">$I707&amp;"_"&amp;$J707</f>
        <v>2013_工業</v>
      </c>
      <c r="M707" s="57" t="str">
        <f t="shared" ref="M707:M770" si="377">$I707&amp;"_"&amp;$J707&amp;"_"&amp;$K707</f>
        <v>2013_工業_情報技術基礎</v>
      </c>
      <c r="N707" s="57">
        <f t="shared" si="371"/>
        <v>3108</v>
      </c>
      <c r="P707" s="57">
        <f t="shared" ref="P707:P770" si="378">IF(COUNTIF(K707,"*"&amp;$X$1&amp;"*"),P706+1,P706)</f>
        <v>706</v>
      </c>
    </row>
    <row r="708" spans="2:16" x14ac:dyDescent="0.15">
      <c r="B708" s="50">
        <f t="shared" si="368"/>
        <v>14</v>
      </c>
      <c r="C708" s="50">
        <f t="shared" si="369"/>
        <v>7</v>
      </c>
      <c r="D708" s="50" t="str">
        <f t="shared" si="370"/>
        <v>2013_14_7</v>
      </c>
      <c r="E708" s="50" t="str">
        <f t="shared" si="372"/>
        <v>3_7_14</v>
      </c>
      <c r="F708" s="50">
        <f t="shared" si="373"/>
        <v>3</v>
      </c>
      <c r="G708" s="50">
        <f t="shared" si="374"/>
        <v>109</v>
      </c>
      <c r="H708" s="50">
        <f t="shared" si="375"/>
        <v>3109</v>
      </c>
      <c r="I708" s="57">
        <v>2013</v>
      </c>
      <c r="J708" s="57" t="s">
        <v>144</v>
      </c>
      <c r="K708" s="57" t="s">
        <v>367</v>
      </c>
      <c r="L708" s="57" t="str">
        <f t="shared" si="376"/>
        <v>2013_工業</v>
      </c>
      <c r="M708" s="57" t="str">
        <f t="shared" si="377"/>
        <v>2013_工業_材料技術基礎</v>
      </c>
      <c r="N708" s="57">
        <f t="shared" si="371"/>
        <v>3109</v>
      </c>
      <c r="P708" s="57">
        <f t="shared" si="378"/>
        <v>707</v>
      </c>
    </row>
    <row r="709" spans="2:16" x14ac:dyDescent="0.15">
      <c r="B709" s="50">
        <f t="shared" si="368"/>
        <v>14</v>
      </c>
      <c r="C709" s="50">
        <f t="shared" si="369"/>
        <v>8</v>
      </c>
      <c r="D709" s="50" t="str">
        <f t="shared" si="370"/>
        <v>2013_14_8</v>
      </c>
      <c r="E709" s="50" t="str">
        <f t="shared" si="372"/>
        <v>3_8_14</v>
      </c>
      <c r="F709" s="50">
        <f t="shared" si="373"/>
        <v>3</v>
      </c>
      <c r="G709" s="50">
        <f t="shared" si="374"/>
        <v>110</v>
      </c>
      <c r="H709" s="50">
        <f t="shared" si="375"/>
        <v>3110</v>
      </c>
      <c r="I709" s="57">
        <v>2013</v>
      </c>
      <c r="J709" s="57" t="s">
        <v>144</v>
      </c>
      <c r="K709" s="57" t="s">
        <v>369</v>
      </c>
      <c r="L709" s="57" t="str">
        <f t="shared" si="376"/>
        <v>2013_工業</v>
      </c>
      <c r="M709" s="57" t="str">
        <f t="shared" si="377"/>
        <v>2013_工業_生産システム技術</v>
      </c>
      <c r="N709" s="57">
        <f t="shared" si="371"/>
        <v>3110</v>
      </c>
      <c r="P709" s="57">
        <f t="shared" si="378"/>
        <v>708</v>
      </c>
    </row>
    <row r="710" spans="2:16" x14ac:dyDescent="0.15">
      <c r="B710" s="50">
        <f t="shared" si="368"/>
        <v>14</v>
      </c>
      <c r="C710" s="50">
        <f t="shared" si="369"/>
        <v>9</v>
      </c>
      <c r="D710" s="50" t="str">
        <f t="shared" si="370"/>
        <v>2013_14_9</v>
      </c>
      <c r="E710" s="50" t="str">
        <f t="shared" si="372"/>
        <v>3_9_14</v>
      </c>
      <c r="F710" s="50">
        <f t="shared" si="373"/>
        <v>3</v>
      </c>
      <c r="G710" s="50">
        <f t="shared" si="374"/>
        <v>111</v>
      </c>
      <c r="H710" s="50">
        <f t="shared" si="375"/>
        <v>3111</v>
      </c>
      <c r="I710" s="57">
        <v>2013</v>
      </c>
      <c r="J710" s="57" t="s">
        <v>144</v>
      </c>
      <c r="K710" s="57" t="s">
        <v>372</v>
      </c>
      <c r="L710" s="57" t="str">
        <f t="shared" si="376"/>
        <v>2013_工業</v>
      </c>
      <c r="M710" s="57" t="str">
        <f t="shared" si="377"/>
        <v>2013_工業_工業技術英語</v>
      </c>
      <c r="N710" s="57">
        <f t="shared" si="371"/>
        <v>3111</v>
      </c>
      <c r="P710" s="57">
        <f t="shared" si="378"/>
        <v>709</v>
      </c>
    </row>
    <row r="711" spans="2:16" x14ac:dyDescent="0.15">
      <c r="B711" s="50">
        <f t="shared" si="368"/>
        <v>14</v>
      </c>
      <c r="C711" s="50">
        <f t="shared" si="369"/>
        <v>10</v>
      </c>
      <c r="D711" s="50" t="str">
        <f t="shared" si="370"/>
        <v>2013_14_10</v>
      </c>
      <c r="E711" s="50" t="str">
        <f t="shared" si="372"/>
        <v>3_10_14</v>
      </c>
      <c r="F711" s="50">
        <f t="shared" si="373"/>
        <v>3</v>
      </c>
      <c r="G711" s="50">
        <f t="shared" si="374"/>
        <v>112</v>
      </c>
      <c r="H711" s="50">
        <f t="shared" si="375"/>
        <v>3112</v>
      </c>
      <c r="I711" s="57">
        <v>2013</v>
      </c>
      <c r="J711" s="57" t="s">
        <v>144</v>
      </c>
      <c r="K711" s="57" t="s">
        <v>150</v>
      </c>
      <c r="L711" s="57" t="str">
        <f t="shared" si="376"/>
        <v>2013_工業</v>
      </c>
      <c r="M711" s="57" t="str">
        <f t="shared" si="377"/>
        <v>2013_工業_工業管理技術</v>
      </c>
      <c r="N711" s="57">
        <f t="shared" si="371"/>
        <v>3112</v>
      </c>
      <c r="P711" s="57">
        <f t="shared" si="378"/>
        <v>710</v>
      </c>
    </row>
    <row r="712" spans="2:16" x14ac:dyDescent="0.15">
      <c r="B712" s="50">
        <f t="shared" si="368"/>
        <v>14</v>
      </c>
      <c r="C712" s="50">
        <f t="shared" si="369"/>
        <v>11</v>
      </c>
      <c r="D712" s="50" t="str">
        <f t="shared" si="370"/>
        <v>2013_14_11</v>
      </c>
      <c r="E712" s="50" t="str">
        <f t="shared" si="372"/>
        <v>3_11_14</v>
      </c>
      <c r="F712" s="50">
        <f t="shared" si="373"/>
        <v>3</v>
      </c>
      <c r="G712" s="50">
        <f t="shared" si="374"/>
        <v>113</v>
      </c>
      <c r="H712" s="50">
        <f t="shared" si="375"/>
        <v>3113</v>
      </c>
      <c r="I712" s="57">
        <v>2013</v>
      </c>
      <c r="J712" s="57" t="s">
        <v>144</v>
      </c>
      <c r="K712" s="57" t="s">
        <v>378</v>
      </c>
      <c r="L712" s="57" t="str">
        <f t="shared" si="376"/>
        <v>2013_工業</v>
      </c>
      <c r="M712" s="57" t="str">
        <f t="shared" si="377"/>
        <v>2013_工業_環境工学基礎</v>
      </c>
      <c r="N712" s="57">
        <f t="shared" si="371"/>
        <v>3113</v>
      </c>
      <c r="P712" s="57">
        <f t="shared" si="378"/>
        <v>711</v>
      </c>
    </row>
    <row r="713" spans="2:16" x14ac:dyDescent="0.15">
      <c r="B713" s="50">
        <f t="shared" si="368"/>
        <v>14</v>
      </c>
      <c r="C713" s="50">
        <f t="shared" si="369"/>
        <v>12</v>
      </c>
      <c r="D713" s="50" t="str">
        <f t="shared" si="370"/>
        <v>2013_14_12</v>
      </c>
      <c r="E713" s="50" t="str">
        <f t="shared" si="372"/>
        <v>3_12_14</v>
      </c>
      <c r="F713" s="50">
        <f t="shared" si="373"/>
        <v>3</v>
      </c>
      <c r="G713" s="50">
        <f t="shared" si="374"/>
        <v>114</v>
      </c>
      <c r="H713" s="50">
        <f t="shared" si="375"/>
        <v>3114</v>
      </c>
      <c r="I713" s="57">
        <v>2013</v>
      </c>
      <c r="J713" s="57" t="s">
        <v>144</v>
      </c>
      <c r="K713" s="57" t="s">
        <v>151</v>
      </c>
      <c r="L713" s="57" t="str">
        <f t="shared" si="376"/>
        <v>2013_工業</v>
      </c>
      <c r="M713" s="57" t="str">
        <f t="shared" si="377"/>
        <v>2013_工業_機械工作</v>
      </c>
      <c r="N713" s="57">
        <f t="shared" si="371"/>
        <v>3114</v>
      </c>
      <c r="P713" s="57">
        <f t="shared" si="378"/>
        <v>712</v>
      </c>
    </row>
    <row r="714" spans="2:16" x14ac:dyDescent="0.15">
      <c r="B714" s="50">
        <f t="shared" si="368"/>
        <v>14</v>
      </c>
      <c r="C714" s="50">
        <f t="shared" si="369"/>
        <v>13</v>
      </c>
      <c r="D714" s="50" t="str">
        <f t="shared" si="370"/>
        <v>2013_14_13</v>
      </c>
      <c r="E714" s="50" t="str">
        <f t="shared" si="372"/>
        <v>3_13_14</v>
      </c>
      <c r="F714" s="50">
        <f t="shared" si="373"/>
        <v>3</v>
      </c>
      <c r="G714" s="50">
        <f t="shared" si="374"/>
        <v>115</v>
      </c>
      <c r="H714" s="50">
        <f t="shared" si="375"/>
        <v>3115</v>
      </c>
      <c r="I714" s="57">
        <v>2013</v>
      </c>
      <c r="J714" s="57" t="s">
        <v>144</v>
      </c>
      <c r="K714" s="57" t="s">
        <v>152</v>
      </c>
      <c r="L714" s="57" t="str">
        <f t="shared" si="376"/>
        <v>2013_工業</v>
      </c>
      <c r="M714" s="57" t="str">
        <f t="shared" si="377"/>
        <v>2013_工業_機械設計</v>
      </c>
      <c r="N714" s="57">
        <f t="shared" si="371"/>
        <v>3115</v>
      </c>
      <c r="P714" s="57">
        <f t="shared" si="378"/>
        <v>713</v>
      </c>
    </row>
    <row r="715" spans="2:16" x14ac:dyDescent="0.15">
      <c r="B715" s="50">
        <f t="shared" si="368"/>
        <v>14</v>
      </c>
      <c r="C715" s="50">
        <f t="shared" si="369"/>
        <v>14</v>
      </c>
      <c r="D715" s="50" t="str">
        <f t="shared" si="370"/>
        <v>2013_14_14</v>
      </c>
      <c r="E715" s="50" t="str">
        <f t="shared" si="372"/>
        <v>3_14_14</v>
      </c>
      <c r="F715" s="50">
        <f t="shared" si="373"/>
        <v>3</v>
      </c>
      <c r="G715" s="50">
        <f t="shared" si="374"/>
        <v>116</v>
      </c>
      <c r="H715" s="50">
        <f t="shared" si="375"/>
        <v>3116</v>
      </c>
      <c r="I715" s="57">
        <v>2013</v>
      </c>
      <c r="J715" s="57" t="s">
        <v>144</v>
      </c>
      <c r="K715" s="57" t="s">
        <v>153</v>
      </c>
      <c r="L715" s="57" t="str">
        <f t="shared" si="376"/>
        <v>2013_工業</v>
      </c>
      <c r="M715" s="57" t="str">
        <f t="shared" si="377"/>
        <v>2013_工業_原動機</v>
      </c>
      <c r="N715" s="57">
        <f t="shared" si="371"/>
        <v>3116</v>
      </c>
      <c r="P715" s="57">
        <f t="shared" si="378"/>
        <v>714</v>
      </c>
    </row>
    <row r="716" spans="2:16" x14ac:dyDescent="0.15">
      <c r="B716" s="50">
        <f t="shared" si="368"/>
        <v>14</v>
      </c>
      <c r="C716" s="50">
        <f t="shared" si="369"/>
        <v>15</v>
      </c>
      <c r="D716" s="50" t="str">
        <f t="shared" si="370"/>
        <v>2013_14_15</v>
      </c>
      <c r="E716" s="50" t="str">
        <f t="shared" si="372"/>
        <v>3_15_14</v>
      </c>
      <c r="F716" s="50">
        <f t="shared" si="373"/>
        <v>3</v>
      </c>
      <c r="G716" s="50">
        <f t="shared" si="374"/>
        <v>117</v>
      </c>
      <c r="H716" s="50">
        <f t="shared" si="375"/>
        <v>3117</v>
      </c>
      <c r="I716" s="57">
        <v>2013</v>
      </c>
      <c r="J716" s="57" t="s">
        <v>144</v>
      </c>
      <c r="K716" s="57" t="s">
        <v>154</v>
      </c>
      <c r="L716" s="57" t="str">
        <f t="shared" si="376"/>
        <v>2013_工業</v>
      </c>
      <c r="M716" s="57" t="str">
        <f t="shared" si="377"/>
        <v>2013_工業_電子機械</v>
      </c>
      <c r="N716" s="57">
        <f t="shared" si="371"/>
        <v>3117</v>
      </c>
      <c r="P716" s="57">
        <f t="shared" si="378"/>
        <v>715</v>
      </c>
    </row>
    <row r="717" spans="2:16" x14ac:dyDescent="0.15">
      <c r="B717" s="50">
        <f t="shared" si="368"/>
        <v>14</v>
      </c>
      <c r="C717" s="50">
        <f t="shared" si="369"/>
        <v>16</v>
      </c>
      <c r="D717" s="50" t="str">
        <f t="shared" si="370"/>
        <v>2013_14_16</v>
      </c>
      <c r="E717" s="50" t="str">
        <f t="shared" si="372"/>
        <v>3_16_14</v>
      </c>
      <c r="F717" s="50">
        <f t="shared" si="373"/>
        <v>3</v>
      </c>
      <c r="G717" s="50">
        <f t="shared" si="374"/>
        <v>118</v>
      </c>
      <c r="H717" s="50">
        <f t="shared" si="375"/>
        <v>3118</v>
      </c>
      <c r="I717" s="57">
        <v>2013</v>
      </c>
      <c r="J717" s="57" t="s">
        <v>144</v>
      </c>
      <c r="K717" s="57" t="s">
        <v>384</v>
      </c>
      <c r="L717" s="57" t="str">
        <f t="shared" si="376"/>
        <v>2013_工業</v>
      </c>
      <c r="M717" s="57" t="str">
        <f t="shared" si="377"/>
        <v>2013_工業_電子機械応用</v>
      </c>
      <c r="N717" s="57">
        <f t="shared" si="371"/>
        <v>3118</v>
      </c>
      <c r="P717" s="57">
        <f t="shared" si="378"/>
        <v>716</v>
      </c>
    </row>
    <row r="718" spans="2:16" x14ac:dyDescent="0.15">
      <c r="B718" s="50">
        <f t="shared" si="368"/>
        <v>14</v>
      </c>
      <c r="C718" s="50">
        <f t="shared" si="369"/>
        <v>17</v>
      </c>
      <c r="D718" s="50" t="str">
        <f t="shared" si="370"/>
        <v>2013_14_17</v>
      </c>
      <c r="E718" s="50" t="str">
        <f t="shared" si="372"/>
        <v>3_17_14</v>
      </c>
      <c r="F718" s="50">
        <f t="shared" si="373"/>
        <v>3</v>
      </c>
      <c r="G718" s="50">
        <f t="shared" si="374"/>
        <v>119</v>
      </c>
      <c r="H718" s="50">
        <f t="shared" si="375"/>
        <v>3119</v>
      </c>
      <c r="I718" s="57">
        <v>2013</v>
      </c>
      <c r="J718" s="57" t="s">
        <v>144</v>
      </c>
      <c r="K718" s="57" t="s">
        <v>156</v>
      </c>
      <c r="L718" s="57" t="str">
        <f t="shared" si="376"/>
        <v>2013_工業</v>
      </c>
      <c r="M718" s="57" t="str">
        <f t="shared" si="377"/>
        <v>2013_工業_自動車工学</v>
      </c>
      <c r="N718" s="57">
        <f t="shared" si="371"/>
        <v>3119</v>
      </c>
      <c r="P718" s="57">
        <f t="shared" si="378"/>
        <v>717</v>
      </c>
    </row>
    <row r="719" spans="2:16" x14ac:dyDescent="0.15">
      <c r="B719" s="50">
        <f t="shared" si="368"/>
        <v>14</v>
      </c>
      <c r="C719" s="50">
        <f t="shared" si="369"/>
        <v>18</v>
      </c>
      <c r="D719" s="50" t="str">
        <f t="shared" si="370"/>
        <v>2013_14_18</v>
      </c>
      <c r="E719" s="50" t="str">
        <f t="shared" si="372"/>
        <v>3_18_14</v>
      </c>
      <c r="F719" s="50">
        <f t="shared" si="373"/>
        <v>3</v>
      </c>
      <c r="G719" s="50">
        <f t="shared" si="374"/>
        <v>120</v>
      </c>
      <c r="H719" s="50">
        <f t="shared" si="375"/>
        <v>3120</v>
      </c>
      <c r="I719" s="57">
        <v>2013</v>
      </c>
      <c r="J719" s="57" t="s">
        <v>144</v>
      </c>
      <c r="K719" s="57" t="s">
        <v>157</v>
      </c>
      <c r="L719" s="57" t="str">
        <f t="shared" si="376"/>
        <v>2013_工業</v>
      </c>
      <c r="M719" s="57" t="str">
        <f t="shared" si="377"/>
        <v>2013_工業_自動車整備</v>
      </c>
      <c r="N719" s="57">
        <f t="shared" si="371"/>
        <v>3120</v>
      </c>
      <c r="P719" s="57">
        <f t="shared" si="378"/>
        <v>718</v>
      </c>
    </row>
    <row r="720" spans="2:16" x14ac:dyDescent="0.15">
      <c r="B720" s="50">
        <f t="shared" si="368"/>
        <v>14</v>
      </c>
      <c r="C720" s="50">
        <f t="shared" si="369"/>
        <v>19</v>
      </c>
      <c r="D720" s="50" t="str">
        <f t="shared" si="370"/>
        <v>2013_14_19</v>
      </c>
      <c r="E720" s="50" t="str">
        <f t="shared" si="372"/>
        <v>3_19_14</v>
      </c>
      <c r="F720" s="50">
        <f t="shared" si="373"/>
        <v>3</v>
      </c>
      <c r="G720" s="50">
        <f t="shared" si="374"/>
        <v>121</v>
      </c>
      <c r="H720" s="50">
        <f t="shared" si="375"/>
        <v>3121</v>
      </c>
      <c r="I720" s="57">
        <v>2013</v>
      </c>
      <c r="J720" s="57" t="s">
        <v>144</v>
      </c>
      <c r="K720" s="57" t="s">
        <v>388</v>
      </c>
      <c r="L720" s="57" t="str">
        <f t="shared" si="376"/>
        <v>2013_工業</v>
      </c>
      <c r="M720" s="57" t="str">
        <f t="shared" si="377"/>
        <v>2013_工業_電気基礎</v>
      </c>
      <c r="N720" s="57">
        <f t="shared" si="371"/>
        <v>3121</v>
      </c>
      <c r="P720" s="57">
        <f t="shared" si="378"/>
        <v>719</v>
      </c>
    </row>
    <row r="721" spans="2:16" x14ac:dyDescent="0.15">
      <c r="B721" s="50">
        <f t="shared" si="368"/>
        <v>14</v>
      </c>
      <c r="C721" s="50">
        <f t="shared" si="369"/>
        <v>20</v>
      </c>
      <c r="D721" s="50" t="str">
        <f t="shared" si="370"/>
        <v>2013_14_20</v>
      </c>
      <c r="E721" s="50" t="str">
        <f t="shared" si="372"/>
        <v>3_20_14</v>
      </c>
      <c r="F721" s="50">
        <f t="shared" si="373"/>
        <v>3</v>
      </c>
      <c r="G721" s="50">
        <f t="shared" si="374"/>
        <v>122</v>
      </c>
      <c r="H721" s="50">
        <f t="shared" si="375"/>
        <v>3122</v>
      </c>
      <c r="I721" s="57">
        <v>2013</v>
      </c>
      <c r="J721" s="57" t="s">
        <v>144</v>
      </c>
      <c r="K721" s="57" t="s">
        <v>160</v>
      </c>
      <c r="L721" s="57" t="str">
        <f t="shared" si="376"/>
        <v>2013_工業</v>
      </c>
      <c r="M721" s="57" t="str">
        <f t="shared" si="377"/>
        <v>2013_工業_電気機器</v>
      </c>
      <c r="N721" s="57">
        <f t="shared" si="371"/>
        <v>3122</v>
      </c>
      <c r="P721" s="57">
        <f t="shared" si="378"/>
        <v>720</v>
      </c>
    </row>
    <row r="722" spans="2:16" x14ac:dyDescent="0.15">
      <c r="B722" s="50">
        <f t="shared" si="368"/>
        <v>14</v>
      </c>
      <c r="C722" s="50">
        <f t="shared" si="369"/>
        <v>21</v>
      </c>
      <c r="D722" s="50" t="str">
        <f t="shared" si="370"/>
        <v>2013_14_21</v>
      </c>
      <c r="E722" s="50" t="str">
        <f t="shared" si="372"/>
        <v>3_21_14</v>
      </c>
      <c r="F722" s="50">
        <f t="shared" si="373"/>
        <v>3</v>
      </c>
      <c r="G722" s="50">
        <f t="shared" si="374"/>
        <v>123</v>
      </c>
      <c r="H722" s="50">
        <f t="shared" si="375"/>
        <v>3123</v>
      </c>
      <c r="I722" s="57">
        <v>2013</v>
      </c>
      <c r="J722" s="57" t="s">
        <v>144</v>
      </c>
      <c r="K722" s="57" t="s">
        <v>161</v>
      </c>
      <c r="L722" s="57" t="str">
        <f t="shared" si="376"/>
        <v>2013_工業</v>
      </c>
      <c r="M722" s="57" t="str">
        <f t="shared" si="377"/>
        <v>2013_工業_電力技術</v>
      </c>
      <c r="N722" s="57">
        <f t="shared" si="371"/>
        <v>3123</v>
      </c>
      <c r="P722" s="57">
        <f t="shared" si="378"/>
        <v>721</v>
      </c>
    </row>
    <row r="723" spans="2:16" x14ac:dyDescent="0.15">
      <c r="B723" s="50">
        <f t="shared" si="368"/>
        <v>14</v>
      </c>
      <c r="C723" s="50">
        <f t="shared" si="369"/>
        <v>22</v>
      </c>
      <c r="D723" s="50" t="str">
        <f t="shared" si="370"/>
        <v>2013_14_22</v>
      </c>
      <c r="E723" s="50" t="str">
        <f t="shared" si="372"/>
        <v>3_22_14</v>
      </c>
      <c r="F723" s="50">
        <f t="shared" si="373"/>
        <v>3</v>
      </c>
      <c r="G723" s="50">
        <f t="shared" si="374"/>
        <v>124</v>
      </c>
      <c r="H723" s="50">
        <f t="shared" si="375"/>
        <v>3124</v>
      </c>
      <c r="I723" s="57">
        <v>2013</v>
      </c>
      <c r="J723" s="57" t="s">
        <v>144</v>
      </c>
      <c r="K723" s="57" t="s">
        <v>162</v>
      </c>
      <c r="L723" s="57" t="str">
        <f t="shared" si="376"/>
        <v>2013_工業</v>
      </c>
      <c r="M723" s="57" t="str">
        <f t="shared" si="377"/>
        <v>2013_工業_電子技術</v>
      </c>
      <c r="N723" s="57">
        <f t="shared" si="371"/>
        <v>3124</v>
      </c>
      <c r="P723" s="57">
        <f t="shared" si="378"/>
        <v>722</v>
      </c>
    </row>
    <row r="724" spans="2:16" x14ac:dyDescent="0.15">
      <c r="B724" s="50">
        <f t="shared" si="368"/>
        <v>14</v>
      </c>
      <c r="C724" s="50">
        <f t="shared" si="369"/>
        <v>23</v>
      </c>
      <c r="D724" s="50" t="str">
        <f t="shared" si="370"/>
        <v>2013_14_23</v>
      </c>
      <c r="E724" s="50" t="str">
        <f t="shared" si="372"/>
        <v>3_23_14</v>
      </c>
      <c r="F724" s="50">
        <f t="shared" si="373"/>
        <v>3</v>
      </c>
      <c r="G724" s="50">
        <f t="shared" si="374"/>
        <v>125</v>
      </c>
      <c r="H724" s="50">
        <f t="shared" si="375"/>
        <v>3125</v>
      </c>
      <c r="I724" s="57">
        <v>2013</v>
      </c>
      <c r="J724" s="57" t="s">
        <v>144</v>
      </c>
      <c r="K724" s="57" t="s">
        <v>163</v>
      </c>
      <c r="L724" s="57" t="str">
        <f t="shared" si="376"/>
        <v>2013_工業</v>
      </c>
      <c r="M724" s="57" t="str">
        <f t="shared" si="377"/>
        <v>2013_工業_電子回路</v>
      </c>
      <c r="N724" s="57">
        <f t="shared" si="371"/>
        <v>3125</v>
      </c>
      <c r="P724" s="57">
        <f t="shared" si="378"/>
        <v>723</v>
      </c>
    </row>
    <row r="725" spans="2:16" x14ac:dyDescent="0.15">
      <c r="B725" s="50">
        <f t="shared" si="368"/>
        <v>14</v>
      </c>
      <c r="C725" s="50">
        <f t="shared" si="369"/>
        <v>24</v>
      </c>
      <c r="D725" s="50" t="str">
        <f t="shared" si="370"/>
        <v>2013_14_24</v>
      </c>
      <c r="E725" s="50" t="str">
        <f t="shared" si="372"/>
        <v>3_24_14</v>
      </c>
      <c r="F725" s="50">
        <f t="shared" si="373"/>
        <v>3</v>
      </c>
      <c r="G725" s="50">
        <f t="shared" si="374"/>
        <v>126</v>
      </c>
      <c r="H725" s="50">
        <f t="shared" si="375"/>
        <v>3126</v>
      </c>
      <c r="I725" s="57">
        <v>2013</v>
      </c>
      <c r="J725" s="57" t="s">
        <v>144</v>
      </c>
      <c r="K725" s="57" t="s">
        <v>164</v>
      </c>
      <c r="L725" s="57" t="str">
        <f t="shared" si="376"/>
        <v>2013_工業</v>
      </c>
      <c r="M725" s="57" t="str">
        <f t="shared" si="377"/>
        <v>2013_工業_電子計測制御</v>
      </c>
      <c r="N725" s="57">
        <f t="shared" si="371"/>
        <v>3126</v>
      </c>
      <c r="P725" s="57">
        <f t="shared" si="378"/>
        <v>724</v>
      </c>
    </row>
    <row r="726" spans="2:16" x14ac:dyDescent="0.15">
      <c r="B726" s="50">
        <f t="shared" si="368"/>
        <v>14</v>
      </c>
      <c r="C726" s="50">
        <f t="shared" si="369"/>
        <v>25</v>
      </c>
      <c r="D726" s="50" t="str">
        <f t="shared" si="370"/>
        <v>2013_14_25</v>
      </c>
      <c r="E726" s="50" t="str">
        <f t="shared" si="372"/>
        <v>3_25_14</v>
      </c>
      <c r="F726" s="50">
        <f t="shared" si="373"/>
        <v>3</v>
      </c>
      <c r="G726" s="50">
        <f t="shared" si="374"/>
        <v>127</v>
      </c>
      <c r="H726" s="50">
        <f t="shared" si="375"/>
        <v>3127</v>
      </c>
      <c r="I726" s="57">
        <v>2013</v>
      </c>
      <c r="J726" s="57" t="s">
        <v>144</v>
      </c>
      <c r="K726" s="57" t="s">
        <v>165</v>
      </c>
      <c r="L726" s="57" t="str">
        <f t="shared" si="376"/>
        <v>2013_工業</v>
      </c>
      <c r="M726" s="57" t="str">
        <f t="shared" si="377"/>
        <v>2013_工業_通信技術</v>
      </c>
      <c r="N726" s="57">
        <f t="shared" si="371"/>
        <v>3127</v>
      </c>
      <c r="P726" s="57">
        <f t="shared" si="378"/>
        <v>725</v>
      </c>
    </row>
    <row r="727" spans="2:16" x14ac:dyDescent="0.15">
      <c r="B727" s="50">
        <f t="shared" si="368"/>
        <v>14</v>
      </c>
      <c r="C727" s="50">
        <f t="shared" si="369"/>
        <v>26</v>
      </c>
      <c r="D727" s="50" t="str">
        <f t="shared" si="370"/>
        <v>2013_14_26</v>
      </c>
      <c r="E727" s="50" t="str">
        <f t="shared" si="372"/>
        <v>3_26_14</v>
      </c>
      <c r="F727" s="50">
        <f t="shared" si="373"/>
        <v>3</v>
      </c>
      <c r="G727" s="50">
        <f t="shared" si="374"/>
        <v>128</v>
      </c>
      <c r="H727" s="50">
        <f t="shared" si="375"/>
        <v>3128</v>
      </c>
      <c r="I727" s="57">
        <v>2013</v>
      </c>
      <c r="J727" s="57" t="s">
        <v>144</v>
      </c>
      <c r="K727" s="57" t="s">
        <v>391</v>
      </c>
      <c r="L727" s="57" t="str">
        <f t="shared" si="376"/>
        <v>2013_工業</v>
      </c>
      <c r="M727" s="57" t="str">
        <f t="shared" si="377"/>
        <v>2013_工業_電子情報技術</v>
      </c>
      <c r="N727" s="57">
        <f t="shared" si="371"/>
        <v>3128</v>
      </c>
      <c r="P727" s="57">
        <f t="shared" si="378"/>
        <v>726</v>
      </c>
    </row>
    <row r="728" spans="2:16" x14ac:dyDescent="0.15">
      <c r="B728" s="50">
        <f t="shared" si="368"/>
        <v>14</v>
      </c>
      <c r="C728" s="50">
        <f t="shared" si="369"/>
        <v>27</v>
      </c>
      <c r="D728" s="50" t="str">
        <f t="shared" si="370"/>
        <v>2013_14_27</v>
      </c>
      <c r="E728" s="50" t="str">
        <f t="shared" si="372"/>
        <v>3_27_14</v>
      </c>
      <c r="F728" s="50">
        <f t="shared" si="373"/>
        <v>3</v>
      </c>
      <c r="G728" s="50">
        <f t="shared" si="374"/>
        <v>129</v>
      </c>
      <c r="H728" s="50">
        <f t="shared" si="375"/>
        <v>3129</v>
      </c>
      <c r="I728" s="57">
        <v>2013</v>
      </c>
      <c r="J728" s="57" t="s">
        <v>144</v>
      </c>
      <c r="K728" s="57" t="s">
        <v>166</v>
      </c>
      <c r="L728" s="57" t="str">
        <f t="shared" si="376"/>
        <v>2013_工業</v>
      </c>
      <c r="M728" s="57" t="str">
        <f t="shared" si="377"/>
        <v>2013_工業_プログラミング技術</v>
      </c>
      <c r="N728" s="57">
        <f t="shared" si="371"/>
        <v>3129</v>
      </c>
      <c r="P728" s="57">
        <f t="shared" si="378"/>
        <v>727</v>
      </c>
    </row>
    <row r="729" spans="2:16" x14ac:dyDescent="0.15">
      <c r="B729" s="50">
        <f t="shared" si="368"/>
        <v>14</v>
      </c>
      <c r="C729" s="50">
        <f t="shared" si="369"/>
        <v>28</v>
      </c>
      <c r="D729" s="50" t="str">
        <f t="shared" si="370"/>
        <v>2013_14_28</v>
      </c>
      <c r="E729" s="50" t="str">
        <f t="shared" si="372"/>
        <v>3_28_14</v>
      </c>
      <c r="F729" s="50">
        <f t="shared" si="373"/>
        <v>3</v>
      </c>
      <c r="G729" s="50">
        <f t="shared" si="374"/>
        <v>130</v>
      </c>
      <c r="H729" s="50">
        <f t="shared" si="375"/>
        <v>3130</v>
      </c>
      <c r="I729" s="57">
        <v>2013</v>
      </c>
      <c r="J729" s="57" t="s">
        <v>144</v>
      </c>
      <c r="K729" s="57" t="s">
        <v>167</v>
      </c>
      <c r="L729" s="57" t="str">
        <f t="shared" si="376"/>
        <v>2013_工業</v>
      </c>
      <c r="M729" s="57" t="str">
        <f t="shared" si="377"/>
        <v>2013_工業_ハードウェア技術</v>
      </c>
      <c r="N729" s="57">
        <f t="shared" si="371"/>
        <v>3130</v>
      </c>
      <c r="P729" s="57">
        <f t="shared" si="378"/>
        <v>728</v>
      </c>
    </row>
    <row r="730" spans="2:16" x14ac:dyDescent="0.15">
      <c r="B730" s="50">
        <f t="shared" si="368"/>
        <v>14</v>
      </c>
      <c r="C730" s="50">
        <f t="shared" si="369"/>
        <v>29</v>
      </c>
      <c r="D730" s="50" t="str">
        <f t="shared" si="370"/>
        <v>2013_14_29</v>
      </c>
      <c r="E730" s="50" t="str">
        <f t="shared" si="372"/>
        <v>3_29_14</v>
      </c>
      <c r="F730" s="50">
        <f t="shared" si="373"/>
        <v>3</v>
      </c>
      <c r="G730" s="50">
        <f t="shared" si="374"/>
        <v>131</v>
      </c>
      <c r="H730" s="50">
        <f t="shared" si="375"/>
        <v>3131</v>
      </c>
      <c r="I730" s="57">
        <v>2013</v>
      </c>
      <c r="J730" s="57" t="s">
        <v>144</v>
      </c>
      <c r="K730" s="57" t="s">
        <v>168</v>
      </c>
      <c r="L730" s="57" t="str">
        <f t="shared" si="376"/>
        <v>2013_工業</v>
      </c>
      <c r="M730" s="57" t="str">
        <f t="shared" si="377"/>
        <v>2013_工業_ソフトウェア技術</v>
      </c>
      <c r="N730" s="57">
        <f t="shared" si="371"/>
        <v>3131</v>
      </c>
      <c r="P730" s="57">
        <f t="shared" si="378"/>
        <v>729</v>
      </c>
    </row>
    <row r="731" spans="2:16" x14ac:dyDescent="0.15">
      <c r="B731" s="50">
        <f t="shared" si="368"/>
        <v>14</v>
      </c>
      <c r="C731" s="50">
        <f t="shared" si="369"/>
        <v>30</v>
      </c>
      <c r="D731" s="50" t="str">
        <f t="shared" si="370"/>
        <v>2013_14_30</v>
      </c>
      <c r="E731" s="50" t="str">
        <f t="shared" si="372"/>
        <v>3_30_14</v>
      </c>
      <c r="F731" s="50">
        <f t="shared" si="373"/>
        <v>3</v>
      </c>
      <c r="G731" s="50">
        <f t="shared" si="374"/>
        <v>132</v>
      </c>
      <c r="H731" s="50">
        <f t="shared" si="375"/>
        <v>3132</v>
      </c>
      <c r="I731" s="57">
        <v>2013</v>
      </c>
      <c r="J731" s="57" t="s">
        <v>144</v>
      </c>
      <c r="K731" s="57" t="s">
        <v>169</v>
      </c>
      <c r="L731" s="57" t="str">
        <f t="shared" si="376"/>
        <v>2013_工業</v>
      </c>
      <c r="M731" s="57" t="str">
        <f t="shared" si="377"/>
        <v>2013_工業_コンピュータシステム技術</v>
      </c>
      <c r="N731" s="57">
        <f t="shared" si="371"/>
        <v>3132</v>
      </c>
      <c r="P731" s="57">
        <f t="shared" si="378"/>
        <v>730</v>
      </c>
    </row>
    <row r="732" spans="2:16" x14ac:dyDescent="0.15">
      <c r="B732" s="50">
        <f t="shared" si="368"/>
        <v>14</v>
      </c>
      <c r="C732" s="50">
        <f t="shared" si="369"/>
        <v>31</v>
      </c>
      <c r="D732" s="50" t="str">
        <f t="shared" si="370"/>
        <v>2013_14_31</v>
      </c>
      <c r="E732" s="50" t="str">
        <f t="shared" si="372"/>
        <v>3_31_14</v>
      </c>
      <c r="F732" s="50">
        <f t="shared" si="373"/>
        <v>3</v>
      </c>
      <c r="G732" s="50">
        <f t="shared" si="374"/>
        <v>133</v>
      </c>
      <c r="H732" s="50">
        <f t="shared" si="375"/>
        <v>3133</v>
      </c>
      <c r="I732" s="57">
        <v>2013</v>
      </c>
      <c r="J732" s="57" t="s">
        <v>144</v>
      </c>
      <c r="K732" s="57" t="s">
        <v>170</v>
      </c>
      <c r="L732" s="57" t="str">
        <f t="shared" si="376"/>
        <v>2013_工業</v>
      </c>
      <c r="M732" s="57" t="str">
        <f t="shared" si="377"/>
        <v>2013_工業_建築構造</v>
      </c>
      <c r="N732" s="57">
        <f t="shared" si="371"/>
        <v>3133</v>
      </c>
      <c r="P732" s="57">
        <f t="shared" si="378"/>
        <v>731</v>
      </c>
    </row>
    <row r="733" spans="2:16" x14ac:dyDescent="0.15">
      <c r="B733" s="50">
        <f t="shared" si="368"/>
        <v>14</v>
      </c>
      <c r="C733" s="50">
        <f t="shared" si="369"/>
        <v>32</v>
      </c>
      <c r="D733" s="50" t="str">
        <f t="shared" si="370"/>
        <v>2013_14_32</v>
      </c>
      <c r="E733" s="50" t="str">
        <f t="shared" si="372"/>
        <v>3_32_14</v>
      </c>
      <c r="F733" s="50">
        <f t="shared" si="373"/>
        <v>3</v>
      </c>
      <c r="G733" s="50">
        <f t="shared" si="374"/>
        <v>134</v>
      </c>
      <c r="H733" s="50">
        <f t="shared" si="375"/>
        <v>3134</v>
      </c>
      <c r="I733" s="57">
        <v>2013</v>
      </c>
      <c r="J733" s="57" t="s">
        <v>144</v>
      </c>
      <c r="K733" s="57" t="s">
        <v>171</v>
      </c>
      <c r="L733" s="57" t="str">
        <f t="shared" si="376"/>
        <v>2013_工業</v>
      </c>
      <c r="M733" s="57" t="str">
        <f t="shared" si="377"/>
        <v>2013_工業_建築計画</v>
      </c>
      <c r="N733" s="57">
        <f t="shared" si="371"/>
        <v>3134</v>
      </c>
      <c r="P733" s="57">
        <f t="shared" si="378"/>
        <v>732</v>
      </c>
    </row>
    <row r="734" spans="2:16" x14ac:dyDescent="0.15">
      <c r="B734" s="50">
        <f t="shared" si="368"/>
        <v>14</v>
      </c>
      <c r="C734" s="50">
        <f t="shared" si="369"/>
        <v>33</v>
      </c>
      <c r="D734" s="50" t="str">
        <f t="shared" si="370"/>
        <v>2013_14_33</v>
      </c>
      <c r="E734" s="50" t="str">
        <f t="shared" si="372"/>
        <v>3_33_14</v>
      </c>
      <c r="F734" s="50">
        <f t="shared" si="373"/>
        <v>3</v>
      </c>
      <c r="G734" s="50">
        <f t="shared" si="374"/>
        <v>135</v>
      </c>
      <c r="H734" s="50">
        <f t="shared" si="375"/>
        <v>3135</v>
      </c>
      <c r="I734" s="57">
        <v>2013</v>
      </c>
      <c r="J734" s="57" t="s">
        <v>144</v>
      </c>
      <c r="K734" s="57" t="s">
        <v>172</v>
      </c>
      <c r="L734" s="57" t="str">
        <f t="shared" si="376"/>
        <v>2013_工業</v>
      </c>
      <c r="M734" s="57" t="str">
        <f t="shared" si="377"/>
        <v>2013_工業_建築構造設計</v>
      </c>
      <c r="N734" s="57">
        <f t="shared" si="371"/>
        <v>3135</v>
      </c>
      <c r="P734" s="57">
        <f t="shared" si="378"/>
        <v>733</v>
      </c>
    </row>
    <row r="735" spans="2:16" x14ac:dyDescent="0.15">
      <c r="B735" s="50">
        <f t="shared" si="368"/>
        <v>14</v>
      </c>
      <c r="C735" s="50">
        <f t="shared" si="369"/>
        <v>34</v>
      </c>
      <c r="D735" s="50" t="str">
        <f t="shared" si="370"/>
        <v>2013_14_34</v>
      </c>
      <c r="E735" s="50" t="str">
        <f t="shared" si="372"/>
        <v>3_34_14</v>
      </c>
      <c r="F735" s="50">
        <f t="shared" si="373"/>
        <v>3</v>
      </c>
      <c r="G735" s="50">
        <f t="shared" si="374"/>
        <v>136</v>
      </c>
      <c r="H735" s="50">
        <f t="shared" si="375"/>
        <v>3136</v>
      </c>
      <c r="I735" s="57">
        <v>2013</v>
      </c>
      <c r="J735" s="57" t="s">
        <v>144</v>
      </c>
      <c r="K735" s="57" t="s">
        <v>173</v>
      </c>
      <c r="L735" s="57" t="str">
        <f t="shared" si="376"/>
        <v>2013_工業</v>
      </c>
      <c r="M735" s="57" t="str">
        <f t="shared" si="377"/>
        <v>2013_工業_建築施工</v>
      </c>
      <c r="N735" s="57">
        <f t="shared" si="371"/>
        <v>3136</v>
      </c>
      <c r="P735" s="57">
        <f t="shared" si="378"/>
        <v>734</v>
      </c>
    </row>
    <row r="736" spans="2:16" x14ac:dyDescent="0.15">
      <c r="B736" s="50">
        <f t="shared" si="368"/>
        <v>14</v>
      </c>
      <c r="C736" s="50">
        <f t="shared" si="369"/>
        <v>35</v>
      </c>
      <c r="D736" s="50" t="str">
        <f t="shared" si="370"/>
        <v>2013_14_35</v>
      </c>
      <c r="E736" s="50" t="str">
        <f t="shared" si="372"/>
        <v>3_35_14</v>
      </c>
      <c r="F736" s="50">
        <f t="shared" si="373"/>
        <v>3</v>
      </c>
      <c r="G736" s="50">
        <f t="shared" si="374"/>
        <v>137</v>
      </c>
      <c r="H736" s="50">
        <f t="shared" si="375"/>
        <v>3137</v>
      </c>
      <c r="I736" s="57">
        <v>2013</v>
      </c>
      <c r="J736" s="57" t="s">
        <v>144</v>
      </c>
      <c r="K736" s="57" t="s">
        <v>174</v>
      </c>
      <c r="L736" s="57" t="str">
        <f t="shared" si="376"/>
        <v>2013_工業</v>
      </c>
      <c r="M736" s="57" t="str">
        <f t="shared" si="377"/>
        <v>2013_工業_建築法規</v>
      </c>
      <c r="N736" s="57">
        <f t="shared" si="371"/>
        <v>3137</v>
      </c>
      <c r="P736" s="57">
        <f t="shared" si="378"/>
        <v>735</v>
      </c>
    </row>
    <row r="737" spans="2:16" x14ac:dyDescent="0.15">
      <c r="B737" s="50">
        <f t="shared" si="368"/>
        <v>14</v>
      </c>
      <c r="C737" s="50">
        <f t="shared" si="369"/>
        <v>36</v>
      </c>
      <c r="D737" s="50" t="str">
        <f t="shared" si="370"/>
        <v>2013_14_36</v>
      </c>
      <c r="E737" s="50" t="str">
        <f t="shared" si="372"/>
        <v>3_36_14</v>
      </c>
      <c r="F737" s="50">
        <f t="shared" si="373"/>
        <v>3</v>
      </c>
      <c r="G737" s="50">
        <f t="shared" si="374"/>
        <v>138</v>
      </c>
      <c r="H737" s="50">
        <f t="shared" si="375"/>
        <v>3138</v>
      </c>
      <c r="I737" s="57">
        <v>2013</v>
      </c>
      <c r="J737" s="57" t="s">
        <v>144</v>
      </c>
      <c r="K737" s="57" t="s">
        <v>175</v>
      </c>
      <c r="L737" s="57" t="str">
        <f t="shared" si="376"/>
        <v>2013_工業</v>
      </c>
      <c r="M737" s="57" t="str">
        <f t="shared" si="377"/>
        <v>2013_工業_設備計画</v>
      </c>
      <c r="N737" s="57">
        <f t="shared" si="371"/>
        <v>3138</v>
      </c>
      <c r="P737" s="57">
        <f t="shared" si="378"/>
        <v>736</v>
      </c>
    </row>
    <row r="738" spans="2:16" x14ac:dyDescent="0.15">
      <c r="B738" s="50">
        <f t="shared" si="368"/>
        <v>14</v>
      </c>
      <c r="C738" s="50">
        <f t="shared" si="369"/>
        <v>37</v>
      </c>
      <c r="D738" s="50" t="str">
        <f t="shared" si="370"/>
        <v>2013_14_37</v>
      </c>
      <c r="E738" s="50" t="str">
        <f t="shared" si="372"/>
        <v>3_37_14</v>
      </c>
      <c r="F738" s="50">
        <f t="shared" si="373"/>
        <v>3</v>
      </c>
      <c r="G738" s="50">
        <f t="shared" si="374"/>
        <v>139</v>
      </c>
      <c r="H738" s="50">
        <f t="shared" si="375"/>
        <v>3139</v>
      </c>
      <c r="I738" s="57">
        <v>2013</v>
      </c>
      <c r="J738" s="57" t="s">
        <v>144</v>
      </c>
      <c r="K738" s="57" t="s">
        <v>176</v>
      </c>
      <c r="L738" s="57" t="str">
        <f t="shared" si="376"/>
        <v>2013_工業</v>
      </c>
      <c r="M738" s="57" t="str">
        <f t="shared" si="377"/>
        <v>2013_工業_空気調和設備</v>
      </c>
      <c r="N738" s="57">
        <f t="shared" si="371"/>
        <v>3139</v>
      </c>
      <c r="P738" s="57">
        <f t="shared" si="378"/>
        <v>737</v>
      </c>
    </row>
    <row r="739" spans="2:16" x14ac:dyDescent="0.15">
      <c r="B739" s="50">
        <f t="shared" si="368"/>
        <v>14</v>
      </c>
      <c r="C739" s="50">
        <f t="shared" si="369"/>
        <v>38</v>
      </c>
      <c r="D739" s="50" t="str">
        <f t="shared" si="370"/>
        <v>2013_14_38</v>
      </c>
      <c r="E739" s="50" t="str">
        <f t="shared" si="372"/>
        <v>3_38_14</v>
      </c>
      <c r="F739" s="50">
        <f t="shared" si="373"/>
        <v>3</v>
      </c>
      <c r="G739" s="50">
        <f t="shared" si="374"/>
        <v>140</v>
      </c>
      <c r="H739" s="50">
        <f t="shared" si="375"/>
        <v>3140</v>
      </c>
      <c r="I739" s="57">
        <v>2013</v>
      </c>
      <c r="J739" s="57" t="s">
        <v>144</v>
      </c>
      <c r="K739" s="57" t="s">
        <v>177</v>
      </c>
      <c r="L739" s="57" t="str">
        <f t="shared" si="376"/>
        <v>2013_工業</v>
      </c>
      <c r="M739" s="57" t="str">
        <f t="shared" si="377"/>
        <v>2013_工業_衛生・防災設備</v>
      </c>
      <c r="N739" s="57">
        <f t="shared" si="371"/>
        <v>3140</v>
      </c>
      <c r="P739" s="57">
        <f t="shared" si="378"/>
        <v>738</v>
      </c>
    </row>
    <row r="740" spans="2:16" x14ac:dyDescent="0.15">
      <c r="B740" s="50">
        <f t="shared" si="368"/>
        <v>14</v>
      </c>
      <c r="C740" s="50">
        <f t="shared" si="369"/>
        <v>39</v>
      </c>
      <c r="D740" s="50" t="str">
        <f t="shared" si="370"/>
        <v>2013_14_39</v>
      </c>
      <c r="E740" s="50" t="str">
        <f t="shared" si="372"/>
        <v>3_39_14</v>
      </c>
      <c r="F740" s="50">
        <f t="shared" si="373"/>
        <v>3</v>
      </c>
      <c r="G740" s="50">
        <f t="shared" si="374"/>
        <v>141</v>
      </c>
      <c r="H740" s="50">
        <f t="shared" si="375"/>
        <v>3141</v>
      </c>
      <c r="I740" s="57">
        <v>2013</v>
      </c>
      <c r="J740" s="57" t="s">
        <v>144</v>
      </c>
      <c r="K740" s="57" t="s">
        <v>141</v>
      </c>
      <c r="L740" s="57" t="str">
        <f t="shared" si="376"/>
        <v>2013_工業</v>
      </c>
      <c r="M740" s="57" t="str">
        <f t="shared" si="377"/>
        <v>2013_工業_測量</v>
      </c>
      <c r="N740" s="57">
        <f t="shared" si="371"/>
        <v>3141</v>
      </c>
      <c r="P740" s="57">
        <f t="shared" si="378"/>
        <v>739</v>
      </c>
    </row>
    <row r="741" spans="2:16" x14ac:dyDescent="0.15">
      <c r="B741" s="50">
        <f t="shared" si="368"/>
        <v>14</v>
      </c>
      <c r="C741" s="50">
        <f t="shared" si="369"/>
        <v>40</v>
      </c>
      <c r="D741" s="50" t="str">
        <f t="shared" si="370"/>
        <v>2013_14_40</v>
      </c>
      <c r="E741" s="50" t="str">
        <f t="shared" si="372"/>
        <v>3_40_14</v>
      </c>
      <c r="F741" s="50">
        <f t="shared" si="373"/>
        <v>3</v>
      </c>
      <c r="G741" s="50">
        <f t="shared" si="374"/>
        <v>142</v>
      </c>
      <c r="H741" s="50">
        <f t="shared" si="375"/>
        <v>3142</v>
      </c>
      <c r="I741" s="57">
        <v>2013</v>
      </c>
      <c r="J741" s="57" t="s">
        <v>144</v>
      </c>
      <c r="K741" s="57" t="s">
        <v>394</v>
      </c>
      <c r="L741" s="57" t="str">
        <f t="shared" si="376"/>
        <v>2013_工業</v>
      </c>
      <c r="M741" s="57" t="str">
        <f t="shared" si="377"/>
        <v>2013_工業_土木基礎力学</v>
      </c>
      <c r="N741" s="57">
        <f t="shared" si="371"/>
        <v>3142</v>
      </c>
      <c r="P741" s="57">
        <f t="shared" si="378"/>
        <v>740</v>
      </c>
    </row>
    <row r="742" spans="2:16" x14ac:dyDescent="0.15">
      <c r="B742" s="50">
        <f t="shared" si="368"/>
        <v>14</v>
      </c>
      <c r="C742" s="50">
        <f t="shared" si="369"/>
        <v>41</v>
      </c>
      <c r="D742" s="50" t="str">
        <f t="shared" si="370"/>
        <v>2013_14_41</v>
      </c>
      <c r="E742" s="50" t="str">
        <f t="shared" si="372"/>
        <v>3_41_14</v>
      </c>
      <c r="F742" s="50">
        <f t="shared" si="373"/>
        <v>3</v>
      </c>
      <c r="G742" s="50">
        <f t="shared" si="374"/>
        <v>143</v>
      </c>
      <c r="H742" s="50">
        <f t="shared" si="375"/>
        <v>3143</v>
      </c>
      <c r="I742" s="57">
        <v>2013</v>
      </c>
      <c r="J742" s="57" t="s">
        <v>144</v>
      </c>
      <c r="K742" s="57" t="s">
        <v>179</v>
      </c>
      <c r="L742" s="57" t="str">
        <f t="shared" si="376"/>
        <v>2013_工業</v>
      </c>
      <c r="M742" s="57" t="str">
        <f t="shared" si="377"/>
        <v>2013_工業_土木構造設計</v>
      </c>
      <c r="N742" s="57">
        <f t="shared" si="371"/>
        <v>3143</v>
      </c>
      <c r="P742" s="57">
        <f t="shared" si="378"/>
        <v>741</v>
      </c>
    </row>
    <row r="743" spans="2:16" x14ac:dyDescent="0.15">
      <c r="B743" s="50">
        <f t="shared" si="368"/>
        <v>14</v>
      </c>
      <c r="C743" s="50">
        <f t="shared" si="369"/>
        <v>42</v>
      </c>
      <c r="D743" s="50" t="str">
        <f t="shared" si="370"/>
        <v>2013_14_42</v>
      </c>
      <c r="E743" s="50" t="str">
        <f t="shared" si="372"/>
        <v>3_42_14</v>
      </c>
      <c r="F743" s="50">
        <f t="shared" si="373"/>
        <v>3</v>
      </c>
      <c r="G743" s="50">
        <f t="shared" si="374"/>
        <v>144</v>
      </c>
      <c r="H743" s="50">
        <f t="shared" si="375"/>
        <v>3144</v>
      </c>
      <c r="I743" s="57">
        <v>2013</v>
      </c>
      <c r="J743" s="57" t="s">
        <v>144</v>
      </c>
      <c r="K743" s="57" t="s">
        <v>180</v>
      </c>
      <c r="L743" s="57" t="str">
        <f t="shared" si="376"/>
        <v>2013_工業</v>
      </c>
      <c r="M743" s="57" t="str">
        <f t="shared" si="377"/>
        <v>2013_工業_土木施工</v>
      </c>
      <c r="N743" s="57">
        <f t="shared" si="371"/>
        <v>3144</v>
      </c>
      <c r="P743" s="57">
        <f t="shared" si="378"/>
        <v>742</v>
      </c>
    </row>
    <row r="744" spans="2:16" x14ac:dyDescent="0.15">
      <c r="B744" s="50">
        <f t="shared" si="368"/>
        <v>14</v>
      </c>
      <c r="C744" s="50">
        <f t="shared" si="369"/>
        <v>43</v>
      </c>
      <c r="D744" s="50" t="str">
        <f t="shared" si="370"/>
        <v>2013_14_43</v>
      </c>
      <c r="E744" s="50" t="str">
        <f t="shared" si="372"/>
        <v>3_43_14</v>
      </c>
      <c r="F744" s="50">
        <f t="shared" si="373"/>
        <v>3</v>
      </c>
      <c r="G744" s="50">
        <f t="shared" si="374"/>
        <v>145</v>
      </c>
      <c r="H744" s="50">
        <f t="shared" si="375"/>
        <v>3145</v>
      </c>
      <c r="I744" s="57">
        <v>2013</v>
      </c>
      <c r="J744" s="57" t="s">
        <v>144</v>
      </c>
      <c r="K744" s="57" t="s">
        <v>181</v>
      </c>
      <c r="L744" s="57" t="str">
        <f t="shared" si="376"/>
        <v>2013_工業</v>
      </c>
      <c r="M744" s="57" t="str">
        <f t="shared" si="377"/>
        <v>2013_工業_社会基盤工学</v>
      </c>
      <c r="N744" s="57">
        <f t="shared" si="371"/>
        <v>3145</v>
      </c>
      <c r="P744" s="57">
        <f t="shared" si="378"/>
        <v>743</v>
      </c>
    </row>
    <row r="745" spans="2:16" x14ac:dyDescent="0.15">
      <c r="B745" s="50">
        <f t="shared" si="368"/>
        <v>14</v>
      </c>
      <c r="C745" s="50">
        <f t="shared" si="369"/>
        <v>44</v>
      </c>
      <c r="D745" s="50" t="str">
        <f t="shared" si="370"/>
        <v>2013_14_44</v>
      </c>
      <c r="E745" s="50" t="str">
        <f t="shared" si="372"/>
        <v>3_44_14</v>
      </c>
      <c r="F745" s="50">
        <f t="shared" si="373"/>
        <v>3</v>
      </c>
      <c r="G745" s="50">
        <f t="shared" si="374"/>
        <v>146</v>
      </c>
      <c r="H745" s="50">
        <f t="shared" si="375"/>
        <v>3146</v>
      </c>
      <c r="I745" s="57">
        <v>2013</v>
      </c>
      <c r="J745" s="57" t="s">
        <v>144</v>
      </c>
      <c r="K745" s="57" t="s">
        <v>182</v>
      </c>
      <c r="L745" s="57" t="str">
        <f t="shared" si="376"/>
        <v>2013_工業</v>
      </c>
      <c r="M745" s="57" t="str">
        <f t="shared" si="377"/>
        <v>2013_工業_工業化学</v>
      </c>
      <c r="N745" s="57">
        <f t="shared" si="371"/>
        <v>3146</v>
      </c>
      <c r="P745" s="57">
        <f t="shared" si="378"/>
        <v>744</v>
      </c>
    </row>
    <row r="746" spans="2:16" x14ac:dyDescent="0.15">
      <c r="B746" s="50">
        <f t="shared" si="368"/>
        <v>14</v>
      </c>
      <c r="C746" s="50">
        <f t="shared" si="369"/>
        <v>45</v>
      </c>
      <c r="D746" s="50" t="str">
        <f t="shared" si="370"/>
        <v>2013_14_45</v>
      </c>
      <c r="E746" s="50" t="str">
        <f t="shared" si="372"/>
        <v>3_45_14</v>
      </c>
      <c r="F746" s="50">
        <f t="shared" si="373"/>
        <v>3</v>
      </c>
      <c r="G746" s="50">
        <f t="shared" si="374"/>
        <v>147</v>
      </c>
      <c r="H746" s="50">
        <f t="shared" si="375"/>
        <v>3147</v>
      </c>
      <c r="I746" s="57">
        <v>2013</v>
      </c>
      <c r="J746" s="57" t="s">
        <v>144</v>
      </c>
      <c r="K746" s="57" t="s">
        <v>183</v>
      </c>
      <c r="L746" s="57" t="str">
        <f t="shared" si="376"/>
        <v>2013_工業</v>
      </c>
      <c r="M746" s="57" t="str">
        <f t="shared" si="377"/>
        <v>2013_工業_化学工学</v>
      </c>
      <c r="N746" s="57">
        <f t="shared" si="371"/>
        <v>3147</v>
      </c>
      <c r="P746" s="57">
        <f t="shared" si="378"/>
        <v>745</v>
      </c>
    </row>
    <row r="747" spans="2:16" x14ac:dyDescent="0.15">
      <c r="B747" s="50">
        <f t="shared" si="368"/>
        <v>14</v>
      </c>
      <c r="C747" s="50">
        <f t="shared" si="369"/>
        <v>46</v>
      </c>
      <c r="D747" s="50" t="str">
        <f t="shared" si="370"/>
        <v>2013_14_46</v>
      </c>
      <c r="E747" s="50" t="str">
        <f t="shared" si="372"/>
        <v>3_46_14</v>
      </c>
      <c r="F747" s="50">
        <f t="shared" si="373"/>
        <v>3</v>
      </c>
      <c r="G747" s="50">
        <f t="shared" si="374"/>
        <v>148</v>
      </c>
      <c r="H747" s="50">
        <f t="shared" si="375"/>
        <v>3148</v>
      </c>
      <c r="I747" s="57">
        <v>2013</v>
      </c>
      <c r="J747" s="57" t="s">
        <v>144</v>
      </c>
      <c r="K747" s="57" t="s">
        <v>184</v>
      </c>
      <c r="L747" s="57" t="str">
        <f t="shared" si="376"/>
        <v>2013_工業</v>
      </c>
      <c r="M747" s="57" t="str">
        <f t="shared" si="377"/>
        <v>2013_工業_地球環境化学</v>
      </c>
      <c r="N747" s="57">
        <f t="shared" si="371"/>
        <v>3148</v>
      </c>
      <c r="P747" s="57">
        <f t="shared" si="378"/>
        <v>746</v>
      </c>
    </row>
    <row r="748" spans="2:16" x14ac:dyDescent="0.15">
      <c r="B748" s="50">
        <f t="shared" si="368"/>
        <v>14</v>
      </c>
      <c r="C748" s="50">
        <f t="shared" si="369"/>
        <v>47</v>
      </c>
      <c r="D748" s="50" t="str">
        <f t="shared" si="370"/>
        <v>2013_14_47</v>
      </c>
      <c r="E748" s="50" t="str">
        <f t="shared" si="372"/>
        <v>3_47_14</v>
      </c>
      <c r="F748" s="50">
        <f t="shared" si="373"/>
        <v>3</v>
      </c>
      <c r="G748" s="50">
        <f t="shared" si="374"/>
        <v>149</v>
      </c>
      <c r="H748" s="50">
        <f t="shared" si="375"/>
        <v>3149</v>
      </c>
      <c r="I748" s="57">
        <v>2013</v>
      </c>
      <c r="J748" s="57" t="s">
        <v>144</v>
      </c>
      <c r="K748" s="57" t="s">
        <v>185</v>
      </c>
      <c r="L748" s="57" t="str">
        <f t="shared" si="376"/>
        <v>2013_工業</v>
      </c>
      <c r="M748" s="57" t="str">
        <f t="shared" si="377"/>
        <v>2013_工業_材料製造技術</v>
      </c>
      <c r="N748" s="57">
        <f t="shared" si="371"/>
        <v>3149</v>
      </c>
      <c r="P748" s="57">
        <f t="shared" si="378"/>
        <v>747</v>
      </c>
    </row>
    <row r="749" spans="2:16" x14ac:dyDescent="0.15">
      <c r="B749" s="50">
        <f t="shared" si="368"/>
        <v>14</v>
      </c>
      <c r="C749" s="50">
        <f t="shared" si="369"/>
        <v>48</v>
      </c>
      <c r="D749" s="50" t="str">
        <f t="shared" si="370"/>
        <v>2013_14_48</v>
      </c>
      <c r="E749" s="50" t="str">
        <f t="shared" si="372"/>
        <v>3_48_14</v>
      </c>
      <c r="F749" s="50">
        <f t="shared" si="373"/>
        <v>3</v>
      </c>
      <c r="G749" s="50">
        <f t="shared" si="374"/>
        <v>150</v>
      </c>
      <c r="H749" s="50">
        <f t="shared" si="375"/>
        <v>3150</v>
      </c>
      <c r="I749" s="57">
        <v>2013</v>
      </c>
      <c r="J749" s="57" t="s">
        <v>144</v>
      </c>
      <c r="K749" s="57" t="s">
        <v>395</v>
      </c>
      <c r="L749" s="57" t="str">
        <f t="shared" si="376"/>
        <v>2013_工業</v>
      </c>
      <c r="M749" s="57" t="str">
        <f t="shared" si="377"/>
        <v>2013_工業_工業材料</v>
      </c>
      <c r="N749" s="57">
        <f t="shared" si="371"/>
        <v>3150</v>
      </c>
      <c r="P749" s="57">
        <f t="shared" si="378"/>
        <v>748</v>
      </c>
    </row>
    <row r="750" spans="2:16" x14ac:dyDescent="0.15">
      <c r="B750" s="50">
        <f t="shared" si="368"/>
        <v>14</v>
      </c>
      <c r="C750" s="50">
        <f t="shared" si="369"/>
        <v>49</v>
      </c>
      <c r="D750" s="50" t="str">
        <f t="shared" si="370"/>
        <v>2013_14_49</v>
      </c>
      <c r="E750" s="50" t="str">
        <f t="shared" si="372"/>
        <v>3_49_14</v>
      </c>
      <c r="F750" s="50">
        <f t="shared" si="373"/>
        <v>3</v>
      </c>
      <c r="G750" s="50">
        <f t="shared" si="374"/>
        <v>151</v>
      </c>
      <c r="H750" s="50">
        <f t="shared" si="375"/>
        <v>3151</v>
      </c>
      <c r="I750" s="57">
        <v>2013</v>
      </c>
      <c r="J750" s="57" t="s">
        <v>144</v>
      </c>
      <c r="K750" s="57" t="s">
        <v>187</v>
      </c>
      <c r="L750" s="57" t="str">
        <f t="shared" si="376"/>
        <v>2013_工業</v>
      </c>
      <c r="M750" s="57" t="str">
        <f t="shared" si="377"/>
        <v>2013_工業_材料加工</v>
      </c>
      <c r="N750" s="57">
        <f t="shared" si="371"/>
        <v>3151</v>
      </c>
      <c r="P750" s="57">
        <f t="shared" si="378"/>
        <v>749</v>
      </c>
    </row>
    <row r="751" spans="2:16" x14ac:dyDescent="0.15">
      <c r="B751" s="50">
        <f t="shared" si="368"/>
        <v>14</v>
      </c>
      <c r="C751" s="50">
        <f t="shared" si="369"/>
        <v>50</v>
      </c>
      <c r="D751" s="50" t="str">
        <f t="shared" si="370"/>
        <v>2013_14_50</v>
      </c>
      <c r="E751" s="50" t="str">
        <f t="shared" si="372"/>
        <v>3_50_14</v>
      </c>
      <c r="F751" s="50">
        <f t="shared" si="373"/>
        <v>3</v>
      </c>
      <c r="G751" s="50">
        <f t="shared" si="374"/>
        <v>152</v>
      </c>
      <c r="H751" s="50">
        <f t="shared" si="375"/>
        <v>3152</v>
      </c>
      <c r="I751" s="57">
        <v>2013</v>
      </c>
      <c r="J751" s="57" t="s">
        <v>144</v>
      </c>
      <c r="K751" s="57" t="s">
        <v>188</v>
      </c>
      <c r="L751" s="57" t="str">
        <f t="shared" si="376"/>
        <v>2013_工業</v>
      </c>
      <c r="M751" s="57" t="str">
        <f t="shared" si="377"/>
        <v>2013_工業_セラミック化学</v>
      </c>
      <c r="N751" s="57">
        <f t="shared" si="371"/>
        <v>3152</v>
      </c>
      <c r="P751" s="57">
        <f t="shared" si="378"/>
        <v>750</v>
      </c>
    </row>
    <row r="752" spans="2:16" x14ac:dyDescent="0.15">
      <c r="B752" s="50">
        <f t="shared" si="368"/>
        <v>14</v>
      </c>
      <c r="C752" s="50">
        <f t="shared" si="369"/>
        <v>51</v>
      </c>
      <c r="D752" s="50" t="str">
        <f t="shared" si="370"/>
        <v>2013_14_51</v>
      </c>
      <c r="E752" s="50" t="str">
        <f t="shared" si="372"/>
        <v>3_51_14</v>
      </c>
      <c r="F752" s="50">
        <f t="shared" si="373"/>
        <v>3</v>
      </c>
      <c r="G752" s="50">
        <f t="shared" si="374"/>
        <v>153</v>
      </c>
      <c r="H752" s="50">
        <f t="shared" si="375"/>
        <v>3153</v>
      </c>
      <c r="I752" s="57">
        <v>2013</v>
      </c>
      <c r="J752" s="57" t="s">
        <v>144</v>
      </c>
      <c r="K752" s="57" t="s">
        <v>189</v>
      </c>
      <c r="L752" s="57" t="str">
        <f t="shared" si="376"/>
        <v>2013_工業</v>
      </c>
      <c r="M752" s="57" t="str">
        <f t="shared" si="377"/>
        <v>2013_工業_セラミック技術</v>
      </c>
      <c r="N752" s="57">
        <f t="shared" si="371"/>
        <v>3153</v>
      </c>
      <c r="P752" s="57">
        <f t="shared" si="378"/>
        <v>751</v>
      </c>
    </row>
    <row r="753" spans="2:16" x14ac:dyDescent="0.15">
      <c r="B753" s="50">
        <f t="shared" si="368"/>
        <v>14</v>
      </c>
      <c r="C753" s="50">
        <f t="shared" si="369"/>
        <v>52</v>
      </c>
      <c r="D753" s="50" t="str">
        <f t="shared" si="370"/>
        <v>2013_14_52</v>
      </c>
      <c r="E753" s="50" t="str">
        <f t="shared" si="372"/>
        <v>3_52_14</v>
      </c>
      <c r="F753" s="50">
        <f t="shared" si="373"/>
        <v>3</v>
      </c>
      <c r="G753" s="50">
        <f t="shared" si="374"/>
        <v>154</v>
      </c>
      <c r="H753" s="50">
        <f t="shared" si="375"/>
        <v>3154</v>
      </c>
      <c r="I753" s="57">
        <v>2013</v>
      </c>
      <c r="J753" s="57" t="s">
        <v>144</v>
      </c>
      <c r="K753" s="57" t="s">
        <v>190</v>
      </c>
      <c r="L753" s="57" t="str">
        <f t="shared" si="376"/>
        <v>2013_工業</v>
      </c>
      <c r="M753" s="57" t="str">
        <f t="shared" si="377"/>
        <v>2013_工業_セラミック工業</v>
      </c>
      <c r="N753" s="57">
        <f t="shared" si="371"/>
        <v>3154</v>
      </c>
      <c r="P753" s="57">
        <f t="shared" si="378"/>
        <v>752</v>
      </c>
    </row>
    <row r="754" spans="2:16" x14ac:dyDescent="0.15">
      <c r="B754" s="50">
        <f t="shared" si="368"/>
        <v>14</v>
      </c>
      <c r="C754" s="50">
        <f t="shared" si="369"/>
        <v>53</v>
      </c>
      <c r="D754" s="50" t="str">
        <f t="shared" si="370"/>
        <v>2013_14_53</v>
      </c>
      <c r="E754" s="50" t="str">
        <f t="shared" si="372"/>
        <v>3_53_14</v>
      </c>
      <c r="F754" s="50">
        <f t="shared" si="373"/>
        <v>3</v>
      </c>
      <c r="G754" s="50">
        <f t="shared" si="374"/>
        <v>155</v>
      </c>
      <c r="H754" s="50">
        <f t="shared" si="375"/>
        <v>3155</v>
      </c>
      <c r="I754" s="57">
        <v>2013</v>
      </c>
      <c r="J754" s="57" t="s">
        <v>144</v>
      </c>
      <c r="K754" s="57" t="s">
        <v>191</v>
      </c>
      <c r="L754" s="57" t="str">
        <f t="shared" si="376"/>
        <v>2013_工業</v>
      </c>
      <c r="M754" s="57" t="str">
        <f t="shared" si="377"/>
        <v>2013_工業_繊維製品</v>
      </c>
      <c r="N754" s="57">
        <f t="shared" si="371"/>
        <v>3155</v>
      </c>
      <c r="P754" s="57">
        <f t="shared" si="378"/>
        <v>753</v>
      </c>
    </row>
    <row r="755" spans="2:16" x14ac:dyDescent="0.15">
      <c r="B755" s="50">
        <f t="shared" si="368"/>
        <v>14</v>
      </c>
      <c r="C755" s="50">
        <f t="shared" si="369"/>
        <v>54</v>
      </c>
      <c r="D755" s="50" t="str">
        <f t="shared" si="370"/>
        <v>2013_14_54</v>
      </c>
      <c r="E755" s="50" t="str">
        <f t="shared" si="372"/>
        <v>3_54_14</v>
      </c>
      <c r="F755" s="50">
        <f t="shared" si="373"/>
        <v>3</v>
      </c>
      <c r="G755" s="50">
        <f t="shared" si="374"/>
        <v>156</v>
      </c>
      <c r="H755" s="50">
        <f t="shared" si="375"/>
        <v>3156</v>
      </c>
      <c r="I755" s="57">
        <v>2013</v>
      </c>
      <c r="J755" s="57" t="s">
        <v>144</v>
      </c>
      <c r="K755" s="57" t="s">
        <v>192</v>
      </c>
      <c r="L755" s="57" t="str">
        <f t="shared" si="376"/>
        <v>2013_工業</v>
      </c>
      <c r="M755" s="57" t="str">
        <f t="shared" si="377"/>
        <v>2013_工業_繊維・染色技術</v>
      </c>
      <c r="N755" s="57">
        <f t="shared" si="371"/>
        <v>3156</v>
      </c>
      <c r="P755" s="57">
        <f t="shared" si="378"/>
        <v>754</v>
      </c>
    </row>
    <row r="756" spans="2:16" x14ac:dyDescent="0.15">
      <c r="B756" s="50">
        <f t="shared" si="368"/>
        <v>14</v>
      </c>
      <c r="C756" s="50">
        <f t="shared" si="369"/>
        <v>55</v>
      </c>
      <c r="D756" s="50" t="str">
        <f t="shared" si="370"/>
        <v>2013_14_55</v>
      </c>
      <c r="E756" s="50" t="str">
        <f t="shared" si="372"/>
        <v>3_55_14</v>
      </c>
      <c r="F756" s="50">
        <f t="shared" si="373"/>
        <v>3</v>
      </c>
      <c r="G756" s="50">
        <f t="shared" si="374"/>
        <v>157</v>
      </c>
      <c r="H756" s="50">
        <f t="shared" si="375"/>
        <v>3157</v>
      </c>
      <c r="I756" s="57">
        <v>2013</v>
      </c>
      <c r="J756" s="57" t="s">
        <v>144</v>
      </c>
      <c r="K756" s="57" t="s">
        <v>193</v>
      </c>
      <c r="L756" s="57" t="str">
        <f t="shared" si="376"/>
        <v>2013_工業</v>
      </c>
      <c r="M756" s="57" t="str">
        <f t="shared" si="377"/>
        <v>2013_工業_染織デザイン</v>
      </c>
      <c r="N756" s="57">
        <f t="shared" si="371"/>
        <v>3157</v>
      </c>
      <c r="P756" s="57">
        <f t="shared" si="378"/>
        <v>755</v>
      </c>
    </row>
    <row r="757" spans="2:16" x14ac:dyDescent="0.15">
      <c r="B757" s="50">
        <f t="shared" si="368"/>
        <v>14</v>
      </c>
      <c r="C757" s="50">
        <f t="shared" si="369"/>
        <v>56</v>
      </c>
      <c r="D757" s="50" t="str">
        <f t="shared" si="370"/>
        <v>2013_14_56</v>
      </c>
      <c r="E757" s="50" t="str">
        <f t="shared" si="372"/>
        <v>3_56_14</v>
      </c>
      <c r="F757" s="50">
        <f t="shared" si="373"/>
        <v>3</v>
      </c>
      <c r="G757" s="50">
        <f t="shared" si="374"/>
        <v>158</v>
      </c>
      <c r="H757" s="50">
        <f t="shared" si="375"/>
        <v>3158</v>
      </c>
      <c r="I757" s="57">
        <v>2013</v>
      </c>
      <c r="J757" s="57" t="s">
        <v>144</v>
      </c>
      <c r="K757" s="57" t="s">
        <v>194</v>
      </c>
      <c r="L757" s="57" t="str">
        <f t="shared" si="376"/>
        <v>2013_工業</v>
      </c>
      <c r="M757" s="57" t="str">
        <f t="shared" si="377"/>
        <v>2013_工業_インテリア計画</v>
      </c>
      <c r="N757" s="57">
        <f t="shared" si="371"/>
        <v>3158</v>
      </c>
      <c r="P757" s="57">
        <f t="shared" si="378"/>
        <v>756</v>
      </c>
    </row>
    <row r="758" spans="2:16" x14ac:dyDescent="0.15">
      <c r="B758" s="50">
        <f t="shared" si="368"/>
        <v>14</v>
      </c>
      <c r="C758" s="50">
        <f t="shared" si="369"/>
        <v>57</v>
      </c>
      <c r="D758" s="50" t="str">
        <f t="shared" si="370"/>
        <v>2013_14_57</v>
      </c>
      <c r="E758" s="50" t="str">
        <f t="shared" si="372"/>
        <v>3_57_14</v>
      </c>
      <c r="F758" s="50">
        <f t="shared" si="373"/>
        <v>3</v>
      </c>
      <c r="G758" s="50">
        <f t="shared" si="374"/>
        <v>159</v>
      </c>
      <c r="H758" s="50">
        <f t="shared" si="375"/>
        <v>3159</v>
      </c>
      <c r="I758" s="57">
        <v>2013</v>
      </c>
      <c r="J758" s="57" t="s">
        <v>144</v>
      </c>
      <c r="K758" s="57" t="s">
        <v>195</v>
      </c>
      <c r="L758" s="57" t="str">
        <f t="shared" si="376"/>
        <v>2013_工業</v>
      </c>
      <c r="M758" s="57" t="str">
        <f t="shared" si="377"/>
        <v>2013_工業_インテリア装備</v>
      </c>
      <c r="N758" s="57">
        <f t="shared" si="371"/>
        <v>3159</v>
      </c>
      <c r="P758" s="57">
        <f t="shared" si="378"/>
        <v>757</v>
      </c>
    </row>
    <row r="759" spans="2:16" x14ac:dyDescent="0.15">
      <c r="B759" s="50">
        <f t="shared" si="368"/>
        <v>14</v>
      </c>
      <c r="C759" s="50">
        <f t="shared" si="369"/>
        <v>58</v>
      </c>
      <c r="D759" s="50" t="str">
        <f t="shared" si="370"/>
        <v>2013_14_58</v>
      </c>
      <c r="E759" s="50" t="str">
        <f t="shared" si="372"/>
        <v>3_58_14</v>
      </c>
      <c r="F759" s="50">
        <f t="shared" si="373"/>
        <v>3</v>
      </c>
      <c r="G759" s="50">
        <f t="shared" si="374"/>
        <v>160</v>
      </c>
      <c r="H759" s="50">
        <f t="shared" si="375"/>
        <v>3160</v>
      </c>
      <c r="I759" s="57">
        <v>2013</v>
      </c>
      <c r="J759" s="57" t="s">
        <v>144</v>
      </c>
      <c r="K759" s="57" t="s">
        <v>196</v>
      </c>
      <c r="L759" s="57" t="str">
        <f t="shared" si="376"/>
        <v>2013_工業</v>
      </c>
      <c r="M759" s="57" t="str">
        <f t="shared" si="377"/>
        <v>2013_工業_インテリアエレメント生産</v>
      </c>
      <c r="N759" s="57">
        <f t="shared" si="371"/>
        <v>3160</v>
      </c>
      <c r="P759" s="57">
        <f t="shared" si="378"/>
        <v>758</v>
      </c>
    </row>
    <row r="760" spans="2:16" x14ac:dyDescent="0.15">
      <c r="B760" s="50">
        <f t="shared" si="368"/>
        <v>14</v>
      </c>
      <c r="C760" s="50">
        <f t="shared" si="369"/>
        <v>59</v>
      </c>
      <c r="D760" s="50" t="str">
        <f t="shared" si="370"/>
        <v>2013_14_59</v>
      </c>
      <c r="E760" s="50" t="str">
        <f t="shared" si="372"/>
        <v>3_59_14</v>
      </c>
      <c r="F760" s="50">
        <f t="shared" si="373"/>
        <v>3</v>
      </c>
      <c r="G760" s="50">
        <f t="shared" si="374"/>
        <v>161</v>
      </c>
      <c r="H760" s="50">
        <f t="shared" si="375"/>
        <v>3161</v>
      </c>
      <c r="I760" s="57">
        <v>2013</v>
      </c>
      <c r="J760" s="57" t="s">
        <v>144</v>
      </c>
      <c r="K760" s="57" t="s">
        <v>396</v>
      </c>
      <c r="L760" s="57" t="str">
        <f t="shared" si="376"/>
        <v>2013_工業</v>
      </c>
      <c r="M760" s="57" t="str">
        <f t="shared" si="377"/>
        <v>2013_工業_デザイン技術</v>
      </c>
      <c r="N760" s="57">
        <f t="shared" si="371"/>
        <v>3161</v>
      </c>
      <c r="P760" s="57">
        <f t="shared" si="378"/>
        <v>759</v>
      </c>
    </row>
    <row r="761" spans="2:16" x14ac:dyDescent="0.15">
      <c r="B761" s="50">
        <f t="shared" si="368"/>
        <v>14</v>
      </c>
      <c r="C761" s="50">
        <f t="shared" si="369"/>
        <v>60</v>
      </c>
      <c r="D761" s="50" t="str">
        <f t="shared" si="370"/>
        <v>2013_14_60</v>
      </c>
      <c r="E761" s="50" t="str">
        <f t="shared" si="372"/>
        <v>3_60_14</v>
      </c>
      <c r="F761" s="50">
        <f t="shared" si="373"/>
        <v>3</v>
      </c>
      <c r="G761" s="50">
        <f t="shared" si="374"/>
        <v>162</v>
      </c>
      <c r="H761" s="50">
        <f t="shared" si="375"/>
        <v>3162</v>
      </c>
      <c r="I761" s="57">
        <v>2013</v>
      </c>
      <c r="J761" s="57" t="s">
        <v>144</v>
      </c>
      <c r="K761" s="57" t="s">
        <v>198</v>
      </c>
      <c r="L761" s="57" t="str">
        <f t="shared" si="376"/>
        <v>2013_工業</v>
      </c>
      <c r="M761" s="57" t="str">
        <f t="shared" si="377"/>
        <v>2013_工業_デザイン材料</v>
      </c>
      <c r="N761" s="57">
        <f t="shared" si="371"/>
        <v>3162</v>
      </c>
      <c r="P761" s="57">
        <f t="shared" si="378"/>
        <v>760</v>
      </c>
    </row>
    <row r="762" spans="2:16" x14ac:dyDescent="0.15">
      <c r="B762" s="50">
        <f t="shared" si="368"/>
        <v>14</v>
      </c>
      <c r="C762" s="50">
        <f t="shared" si="369"/>
        <v>61</v>
      </c>
      <c r="D762" s="50" t="str">
        <f t="shared" si="370"/>
        <v>2013_14_61</v>
      </c>
      <c r="E762" s="50" t="str">
        <f t="shared" si="372"/>
        <v>3_61_14</v>
      </c>
      <c r="F762" s="50">
        <f t="shared" si="373"/>
        <v>3</v>
      </c>
      <c r="G762" s="50">
        <f t="shared" si="374"/>
        <v>163</v>
      </c>
      <c r="H762" s="50">
        <f t="shared" si="375"/>
        <v>3163</v>
      </c>
      <c r="I762" s="57">
        <v>2013</v>
      </c>
      <c r="J762" s="57" t="s">
        <v>144</v>
      </c>
      <c r="K762" s="57" t="s">
        <v>199</v>
      </c>
      <c r="L762" s="57" t="str">
        <f t="shared" si="376"/>
        <v>2013_工業</v>
      </c>
      <c r="M762" s="57" t="str">
        <f t="shared" si="377"/>
        <v>2013_工業_デザイン史</v>
      </c>
      <c r="N762" s="57">
        <f t="shared" si="371"/>
        <v>3163</v>
      </c>
      <c r="P762" s="57">
        <f t="shared" si="378"/>
        <v>761</v>
      </c>
    </row>
    <row r="763" spans="2:16" x14ac:dyDescent="0.15">
      <c r="B763" s="50">
        <f t="shared" si="368"/>
        <v>14</v>
      </c>
      <c r="C763" s="50">
        <f t="shared" si="369"/>
        <v>62</v>
      </c>
      <c r="D763" s="50" t="str">
        <f t="shared" si="370"/>
        <v>2013_14_62</v>
      </c>
      <c r="E763" s="50" t="str">
        <f t="shared" si="372"/>
        <v>3_62_14</v>
      </c>
      <c r="F763" s="50">
        <f t="shared" si="373"/>
        <v>3</v>
      </c>
      <c r="G763" s="50">
        <f t="shared" si="374"/>
        <v>164</v>
      </c>
      <c r="H763" s="50">
        <f t="shared" si="375"/>
        <v>3164</v>
      </c>
      <c r="I763" s="57">
        <v>2013</v>
      </c>
      <c r="J763" s="57" t="s">
        <v>144</v>
      </c>
      <c r="K763" s="57" t="s">
        <v>573</v>
      </c>
      <c r="L763" s="57" t="str">
        <f t="shared" si="376"/>
        <v>2013_工業</v>
      </c>
      <c r="M763" s="57" t="str">
        <f t="shared" si="377"/>
        <v>2013_工業_学校設定科目</v>
      </c>
      <c r="N763" s="57">
        <f t="shared" si="371"/>
        <v>3164</v>
      </c>
      <c r="P763" s="57">
        <f t="shared" si="378"/>
        <v>762</v>
      </c>
    </row>
    <row r="764" spans="2:16" x14ac:dyDescent="0.15">
      <c r="B764" s="50">
        <f t="shared" si="368"/>
        <v>15</v>
      </c>
      <c r="C764" s="50">
        <f t="shared" si="369"/>
        <v>1</v>
      </c>
      <c r="D764" s="50" t="str">
        <f t="shared" si="370"/>
        <v>2013_15_1</v>
      </c>
      <c r="E764" s="50" t="str">
        <f t="shared" si="372"/>
        <v>3_1_15</v>
      </c>
      <c r="F764" s="50">
        <f t="shared" si="373"/>
        <v>3</v>
      </c>
      <c r="G764" s="50">
        <f t="shared" si="374"/>
        <v>165</v>
      </c>
      <c r="H764" s="50">
        <f t="shared" si="375"/>
        <v>3165</v>
      </c>
      <c r="I764" s="57">
        <v>2013</v>
      </c>
      <c r="J764" s="57" t="s">
        <v>647</v>
      </c>
      <c r="K764" s="57" t="s">
        <v>201</v>
      </c>
      <c r="L764" s="57" t="str">
        <f t="shared" si="376"/>
        <v>2013_商業</v>
      </c>
      <c r="M764" s="57" t="str">
        <f t="shared" si="377"/>
        <v>2013_商業_ビジネス基礎</v>
      </c>
      <c r="N764" s="57">
        <f t="shared" si="371"/>
        <v>3165</v>
      </c>
      <c r="P764" s="57">
        <f t="shared" si="378"/>
        <v>763</v>
      </c>
    </row>
    <row r="765" spans="2:16" x14ac:dyDescent="0.15">
      <c r="B765" s="50">
        <f t="shared" si="368"/>
        <v>15</v>
      </c>
      <c r="C765" s="50">
        <f t="shared" si="369"/>
        <v>2</v>
      </c>
      <c r="D765" s="50" t="str">
        <f t="shared" si="370"/>
        <v>2013_15_2</v>
      </c>
      <c r="E765" s="50" t="str">
        <f t="shared" si="372"/>
        <v>3_2_15</v>
      </c>
      <c r="F765" s="50">
        <f t="shared" si="373"/>
        <v>3</v>
      </c>
      <c r="G765" s="50">
        <f t="shared" si="374"/>
        <v>166</v>
      </c>
      <c r="H765" s="50">
        <f t="shared" si="375"/>
        <v>3166</v>
      </c>
      <c r="I765" s="57">
        <v>2013</v>
      </c>
      <c r="J765" s="57" t="s">
        <v>647</v>
      </c>
      <c r="K765" s="57" t="s">
        <v>115</v>
      </c>
      <c r="L765" s="57" t="str">
        <f t="shared" si="376"/>
        <v>2013_商業</v>
      </c>
      <c r="M765" s="57" t="str">
        <f t="shared" si="377"/>
        <v>2013_商業_課題研究</v>
      </c>
      <c r="N765" s="57">
        <f t="shared" si="371"/>
        <v>3166</v>
      </c>
      <c r="P765" s="57">
        <f t="shared" si="378"/>
        <v>764</v>
      </c>
    </row>
    <row r="766" spans="2:16" x14ac:dyDescent="0.15">
      <c r="B766" s="50">
        <f t="shared" si="368"/>
        <v>15</v>
      </c>
      <c r="C766" s="50">
        <f t="shared" si="369"/>
        <v>3</v>
      </c>
      <c r="D766" s="50" t="str">
        <f t="shared" si="370"/>
        <v>2013_15_3</v>
      </c>
      <c r="E766" s="50" t="str">
        <f t="shared" si="372"/>
        <v>3_3_15</v>
      </c>
      <c r="F766" s="50">
        <f t="shared" si="373"/>
        <v>3</v>
      </c>
      <c r="G766" s="50">
        <f t="shared" si="374"/>
        <v>167</v>
      </c>
      <c r="H766" s="50">
        <f t="shared" si="375"/>
        <v>3167</v>
      </c>
      <c r="I766" s="57">
        <v>2013</v>
      </c>
      <c r="J766" s="57" t="s">
        <v>647</v>
      </c>
      <c r="K766" s="57" t="s">
        <v>202</v>
      </c>
      <c r="L766" s="57" t="str">
        <f t="shared" si="376"/>
        <v>2013_商業</v>
      </c>
      <c r="M766" s="57" t="str">
        <f t="shared" si="377"/>
        <v>2013_商業_総合実践</v>
      </c>
      <c r="N766" s="57">
        <f t="shared" si="371"/>
        <v>3167</v>
      </c>
      <c r="P766" s="57">
        <f t="shared" si="378"/>
        <v>765</v>
      </c>
    </row>
    <row r="767" spans="2:16" x14ac:dyDescent="0.15">
      <c r="B767" s="50">
        <f t="shared" si="368"/>
        <v>15</v>
      </c>
      <c r="C767" s="50">
        <f t="shared" si="369"/>
        <v>4</v>
      </c>
      <c r="D767" s="50" t="str">
        <f t="shared" si="370"/>
        <v>2013_15_4</v>
      </c>
      <c r="E767" s="50" t="str">
        <f t="shared" si="372"/>
        <v>3_4_15</v>
      </c>
      <c r="F767" s="50">
        <f t="shared" si="373"/>
        <v>3</v>
      </c>
      <c r="G767" s="50">
        <f t="shared" si="374"/>
        <v>168</v>
      </c>
      <c r="H767" s="50">
        <f t="shared" si="375"/>
        <v>3168</v>
      </c>
      <c r="I767" s="57">
        <v>2013</v>
      </c>
      <c r="J767" s="57" t="s">
        <v>647</v>
      </c>
      <c r="K767" s="57" t="s">
        <v>352</v>
      </c>
      <c r="L767" s="57" t="str">
        <f t="shared" si="376"/>
        <v>2013_商業</v>
      </c>
      <c r="M767" s="57" t="str">
        <f t="shared" si="377"/>
        <v>2013_商業_ビジネス実務</v>
      </c>
      <c r="N767" s="57">
        <f t="shared" si="371"/>
        <v>3168</v>
      </c>
      <c r="P767" s="57">
        <f t="shared" si="378"/>
        <v>766</v>
      </c>
    </row>
    <row r="768" spans="2:16" x14ac:dyDescent="0.15">
      <c r="B768" s="50">
        <f t="shared" si="368"/>
        <v>15</v>
      </c>
      <c r="C768" s="50">
        <f t="shared" si="369"/>
        <v>5</v>
      </c>
      <c r="D768" s="50" t="str">
        <f t="shared" si="370"/>
        <v>2013_15_5</v>
      </c>
      <c r="E768" s="50" t="str">
        <f t="shared" si="372"/>
        <v>3_5_15</v>
      </c>
      <c r="F768" s="50">
        <f t="shared" si="373"/>
        <v>3</v>
      </c>
      <c r="G768" s="50">
        <f t="shared" si="374"/>
        <v>169</v>
      </c>
      <c r="H768" s="50">
        <f t="shared" si="375"/>
        <v>3169</v>
      </c>
      <c r="I768" s="57">
        <v>2013</v>
      </c>
      <c r="J768" s="57" t="s">
        <v>647</v>
      </c>
      <c r="K768" s="57" t="s">
        <v>204</v>
      </c>
      <c r="L768" s="57" t="str">
        <f t="shared" si="376"/>
        <v>2013_商業</v>
      </c>
      <c r="M768" s="57" t="str">
        <f t="shared" si="377"/>
        <v>2013_商業_マーケティング</v>
      </c>
      <c r="N768" s="57">
        <f t="shared" si="371"/>
        <v>3169</v>
      </c>
      <c r="P768" s="57">
        <f t="shared" si="378"/>
        <v>767</v>
      </c>
    </row>
    <row r="769" spans="2:16" x14ac:dyDescent="0.15">
      <c r="B769" s="50">
        <f t="shared" si="368"/>
        <v>15</v>
      </c>
      <c r="C769" s="50">
        <f t="shared" si="369"/>
        <v>6</v>
      </c>
      <c r="D769" s="50" t="str">
        <f t="shared" si="370"/>
        <v>2013_15_6</v>
      </c>
      <c r="E769" s="50" t="str">
        <f t="shared" si="372"/>
        <v>3_6_15</v>
      </c>
      <c r="F769" s="50">
        <f t="shared" si="373"/>
        <v>3</v>
      </c>
      <c r="G769" s="50">
        <f t="shared" si="374"/>
        <v>170</v>
      </c>
      <c r="H769" s="50">
        <f t="shared" si="375"/>
        <v>3170</v>
      </c>
      <c r="I769" s="57">
        <v>2013</v>
      </c>
      <c r="J769" s="57" t="s">
        <v>647</v>
      </c>
      <c r="K769" s="57" t="s">
        <v>363</v>
      </c>
      <c r="L769" s="57" t="str">
        <f t="shared" si="376"/>
        <v>2013_商業</v>
      </c>
      <c r="M769" s="57" t="str">
        <f t="shared" si="377"/>
        <v>2013_商業_商品開発</v>
      </c>
      <c r="N769" s="57">
        <f t="shared" si="371"/>
        <v>3170</v>
      </c>
      <c r="P769" s="57">
        <f t="shared" si="378"/>
        <v>768</v>
      </c>
    </row>
    <row r="770" spans="2:16" x14ac:dyDescent="0.15">
      <c r="B770" s="50">
        <f t="shared" ref="B770:B833" si="379">IF($I770="","",IF($I769&lt;&gt;$I770,1,IF($J769&lt;&gt;$J770,B769+1,B769)))</f>
        <v>15</v>
      </c>
      <c r="C770" s="50">
        <f t="shared" ref="C770:C833" si="380">IF($I770="","",IF($J769&lt;&gt;$J770,1,C769+1))</f>
        <v>7</v>
      </c>
      <c r="D770" s="50" t="str">
        <f t="shared" ref="D770:D833" si="381">IF($I770="","",$I770&amp;"_"&amp;$B770&amp;"_"&amp;$C770)</f>
        <v>2013_15_7</v>
      </c>
      <c r="E770" s="50" t="str">
        <f t="shared" si="372"/>
        <v>3_7_15</v>
      </c>
      <c r="F770" s="50">
        <f t="shared" si="373"/>
        <v>3</v>
      </c>
      <c r="G770" s="50">
        <f t="shared" si="374"/>
        <v>171</v>
      </c>
      <c r="H770" s="50">
        <f t="shared" si="375"/>
        <v>3171</v>
      </c>
      <c r="I770" s="57">
        <v>2013</v>
      </c>
      <c r="J770" s="57" t="s">
        <v>647</v>
      </c>
      <c r="K770" s="57" t="s">
        <v>368</v>
      </c>
      <c r="L770" s="57" t="str">
        <f t="shared" si="376"/>
        <v>2013_商業</v>
      </c>
      <c r="M770" s="57" t="str">
        <f t="shared" si="377"/>
        <v>2013_商業_広告と販売促進</v>
      </c>
      <c r="N770" s="57">
        <f t="shared" ref="N770:N833" si="382">H770</f>
        <v>3171</v>
      </c>
      <c r="P770" s="57">
        <f t="shared" si="378"/>
        <v>769</v>
      </c>
    </row>
    <row r="771" spans="2:16" x14ac:dyDescent="0.15">
      <c r="B771" s="50">
        <f t="shared" si="379"/>
        <v>15</v>
      </c>
      <c r="C771" s="50">
        <f t="shared" si="380"/>
        <v>8</v>
      </c>
      <c r="D771" s="50" t="str">
        <f t="shared" si="381"/>
        <v>2013_15_8</v>
      </c>
      <c r="E771" s="50" t="str">
        <f t="shared" ref="E771:E834" si="383">IF($I771="","",$F771&amp;"_"&amp;$C771&amp;"_"&amp;$B771)</f>
        <v>3_8_15</v>
      </c>
      <c r="F771" s="50">
        <f t="shared" ref="F771:F834" si="384">IF($I771="","",IF($I770&lt;&gt;$I771,F770+1,F770))</f>
        <v>3</v>
      </c>
      <c r="G771" s="50">
        <f t="shared" ref="G771:G834" si="385">IF($I771="","",IF($I770&lt;&gt;$I771,1,G770+1))</f>
        <v>172</v>
      </c>
      <c r="H771" s="50">
        <f t="shared" ref="H771:H834" si="386">IF($I771="","",1000*F771+G771)</f>
        <v>3172</v>
      </c>
      <c r="I771" s="57">
        <v>2013</v>
      </c>
      <c r="J771" s="57" t="s">
        <v>647</v>
      </c>
      <c r="K771" s="57" t="s">
        <v>370</v>
      </c>
      <c r="L771" s="57" t="str">
        <f t="shared" ref="L771:L834" si="387">$I771&amp;"_"&amp;$J771</f>
        <v>2013_商業</v>
      </c>
      <c r="M771" s="57" t="str">
        <f t="shared" ref="M771:M834" si="388">$I771&amp;"_"&amp;$J771&amp;"_"&amp;$K771</f>
        <v>2013_商業_ビジネス経済</v>
      </c>
      <c r="N771" s="57">
        <f t="shared" si="382"/>
        <v>3172</v>
      </c>
      <c r="P771" s="57">
        <f t="shared" ref="P771:P834" si="389">IF(COUNTIF(K771,"*"&amp;$X$1&amp;"*"),P770+1,P770)</f>
        <v>770</v>
      </c>
    </row>
    <row r="772" spans="2:16" x14ac:dyDescent="0.15">
      <c r="B772" s="50">
        <f t="shared" si="379"/>
        <v>15</v>
      </c>
      <c r="C772" s="50">
        <f t="shared" si="380"/>
        <v>9</v>
      </c>
      <c r="D772" s="50" t="str">
        <f t="shared" si="381"/>
        <v>2013_15_9</v>
      </c>
      <c r="E772" s="50" t="str">
        <f t="shared" si="383"/>
        <v>3_9_15</v>
      </c>
      <c r="F772" s="50">
        <f t="shared" si="384"/>
        <v>3</v>
      </c>
      <c r="G772" s="50">
        <f t="shared" si="385"/>
        <v>173</v>
      </c>
      <c r="H772" s="50">
        <f t="shared" si="386"/>
        <v>3173</v>
      </c>
      <c r="I772" s="57">
        <v>2013</v>
      </c>
      <c r="J772" s="57" t="s">
        <v>647</v>
      </c>
      <c r="K772" s="57" t="s">
        <v>373</v>
      </c>
      <c r="L772" s="57" t="str">
        <f t="shared" si="387"/>
        <v>2013_商業</v>
      </c>
      <c r="M772" s="57" t="str">
        <f t="shared" si="388"/>
        <v>2013_商業_ビジネス経済応用</v>
      </c>
      <c r="N772" s="57">
        <f t="shared" si="382"/>
        <v>3173</v>
      </c>
      <c r="P772" s="57">
        <f t="shared" si="389"/>
        <v>771</v>
      </c>
    </row>
    <row r="773" spans="2:16" x14ac:dyDescent="0.15">
      <c r="B773" s="50">
        <f t="shared" si="379"/>
        <v>15</v>
      </c>
      <c r="C773" s="50">
        <f t="shared" si="380"/>
        <v>10</v>
      </c>
      <c r="D773" s="50" t="str">
        <f t="shared" si="381"/>
        <v>2013_15_10</v>
      </c>
      <c r="E773" s="50" t="str">
        <f t="shared" si="383"/>
        <v>3_10_15</v>
      </c>
      <c r="F773" s="50">
        <f t="shared" si="384"/>
        <v>3</v>
      </c>
      <c r="G773" s="50">
        <f t="shared" si="385"/>
        <v>174</v>
      </c>
      <c r="H773" s="50">
        <f t="shared" si="386"/>
        <v>3174</v>
      </c>
      <c r="I773" s="57">
        <v>2013</v>
      </c>
      <c r="J773" s="57" t="s">
        <v>647</v>
      </c>
      <c r="K773" s="57" t="s">
        <v>376</v>
      </c>
      <c r="L773" s="57" t="str">
        <f t="shared" si="387"/>
        <v>2013_商業</v>
      </c>
      <c r="M773" s="57" t="str">
        <f t="shared" si="388"/>
        <v>2013_商業_経済活動と法</v>
      </c>
      <c r="N773" s="57">
        <f t="shared" si="382"/>
        <v>3174</v>
      </c>
      <c r="P773" s="57">
        <f t="shared" si="389"/>
        <v>772</v>
      </c>
    </row>
    <row r="774" spans="2:16" x14ac:dyDescent="0.15">
      <c r="B774" s="50">
        <f t="shared" si="379"/>
        <v>15</v>
      </c>
      <c r="C774" s="50">
        <f t="shared" si="380"/>
        <v>11</v>
      </c>
      <c r="D774" s="50" t="str">
        <f t="shared" si="381"/>
        <v>2013_15_11</v>
      </c>
      <c r="E774" s="50" t="str">
        <f t="shared" si="383"/>
        <v>3_11_15</v>
      </c>
      <c r="F774" s="50">
        <f t="shared" si="384"/>
        <v>3</v>
      </c>
      <c r="G774" s="50">
        <f t="shared" si="385"/>
        <v>175</v>
      </c>
      <c r="H774" s="50">
        <f t="shared" si="386"/>
        <v>3175</v>
      </c>
      <c r="I774" s="57">
        <v>2013</v>
      </c>
      <c r="J774" s="57" t="s">
        <v>647</v>
      </c>
      <c r="K774" s="57" t="s">
        <v>209</v>
      </c>
      <c r="L774" s="57" t="str">
        <f t="shared" si="387"/>
        <v>2013_商業</v>
      </c>
      <c r="M774" s="57" t="str">
        <f t="shared" si="388"/>
        <v>2013_商業_簿記</v>
      </c>
      <c r="N774" s="57">
        <f t="shared" si="382"/>
        <v>3175</v>
      </c>
      <c r="P774" s="57">
        <f t="shared" si="389"/>
        <v>773</v>
      </c>
    </row>
    <row r="775" spans="2:16" x14ac:dyDescent="0.15">
      <c r="B775" s="50">
        <f t="shared" si="379"/>
        <v>15</v>
      </c>
      <c r="C775" s="50">
        <f t="shared" si="380"/>
        <v>12</v>
      </c>
      <c r="D775" s="50" t="str">
        <f t="shared" si="381"/>
        <v>2013_15_12</v>
      </c>
      <c r="E775" s="50" t="str">
        <f t="shared" si="383"/>
        <v>3_12_15</v>
      </c>
      <c r="F775" s="50">
        <f t="shared" si="384"/>
        <v>3</v>
      </c>
      <c r="G775" s="50">
        <f t="shared" si="385"/>
        <v>176</v>
      </c>
      <c r="H775" s="50">
        <f t="shared" si="386"/>
        <v>3176</v>
      </c>
      <c r="I775" s="57">
        <v>2013</v>
      </c>
      <c r="J775" s="57" t="s">
        <v>647</v>
      </c>
      <c r="K775" s="57" t="s">
        <v>210</v>
      </c>
      <c r="L775" s="57" t="str">
        <f t="shared" si="387"/>
        <v>2013_商業</v>
      </c>
      <c r="M775" s="57" t="str">
        <f t="shared" si="388"/>
        <v>2013_商業_財務会計Ⅰ</v>
      </c>
      <c r="N775" s="57">
        <f t="shared" si="382"/>
        <v>3176</v>
      </c>
      <c r="P775" s="57">
        <f t="shared" si="389"/>
        <v>774</v>
      </c>
    </row>
    <row r="776" spans="2:16" x14ac:dyDescent="0.15">
      <c r="B776" s="50">
        <f t="shared" si="379"/>
        <v>15</v>
      </c>
      <c r="C776" s="50">
        <f t="shared" si="380"/>
        <v>13</v>
      </c>
      <c r="D776" s="50" t="str">
        <f t="shared" si="381"/>
        <v>2013_15_13</v>
      </c>
      <c r="E776" s="50" t="str">
        <f t="shared" si="383"/>
        <v>3_13_15</v>
      </c>
      <c r="F776" s="50">
        <f t="shared" si="384"/>
        <v>3</v>
      </c>
      <c r="G776" s="50">
        <f t="shared" si="385"/>
        <v>177</v>
      </c>
      <c r="H776" s="50">
        <f t="shared" si="386"/>
        <v>3177</v>
      </c>
      <c r="I776" s="57">
        <v>2013</v>
      </c>
      <c r="J776" s="57" t="s">
        <v>647</v>
      </c>
      <c r="K776" s="57" t="s">
        <v>211</v>
      </c>
      <c r="L776" s="57" t="str">
        <f t="shared" si="387"/>
        <v>2013_商業</v>
      </c>
      <c r="M776" s="57" t="str">
        <f t="shared" si="388"/>
        <v>2013_商業_財務会計Ⅱ</v>
      </c>
      <c r="N776" s="57">
        <f t="shared" si="382"/>
        <v>3177</v>
      </c>
      <c r="P776" s="57">
        <f t="shared" si="389"/>
        <v>775</v>
      </c>
    </row>
    <row r="777" spans="2:16" x14ac:dyDescent="0.15">
      <c r="B777" s="50">
        <f t="shared" si="379"/>
        <v>15</v>
      </c>
      <c r="C777" s="50">
        <f t="shared" si="380"/>
        <v>14</v>
      </c>
      <c r="D777" s="50" t="str">
        <f t="shared" si="381"/>
        <v>2013_15_14</v>
      </c>
      <c r="E777" s="50" t="str">
        <f t="shared" si="383"/>
        <v>3_14_15</v>
      </c>
      <c r="F777" s="50">
        <f t="shared" si="384"/>
        <v>3</v>
      </c>
      <c r="G777" s="50">
        <f t="shared" si="385"/>
        <v>178</v>
      </c>
      <c r="H777" s="50">
        <f t="shared" si="386"/>
        <v>3178</v>
      </c>
      <c r="I777" s="57">
        <v>2013</v>
      </c>
      <c r="J777" s="57" t="s">
        <v>647</v>
      </c>
      <c r="K777" s="57" t="s">
        <v>212</v>
      </c>
      <c r="L777" s="57" t="str">
        <f t="shared" si="387"/>
        <v>2013_商業</v>
      </c>
      <c r="M777" s="57" t="str">
        <f t="shared" si="388"/>
        <v>2013_商業_原価計算</v>
      </c>
      <c r="N777" s="57">
        <f t="shared" si="382"/>
        <v>3178</v>
      </c>
      <c r="P777" s="57">
        <f t="shared" si="389"/>
        <v>776</v>
      </c>
    </row>
    <row r="778" spans="2:16" x14ac:dyDescent="0.15">
      <c r="B778" s="50">
        <f t="shared" si="379"/>
        <v>15</v>
      </c>
      <c r="C778" s="50">
        <f t="shared" si="380"/>
        <v>15</v>
      </c>
      <c r="D778" s="50" t="str">
        <f t="shared" si="381"/>
        <v>2013_15_15</v>
      </c>
      <c r="E778" s="50" t="str">
        <f t="shared" si="383"/>
        <v>3_15_15</v>
      </c>
      <c r="F778" s="50">
        <f t="shared" si="384"/>
        <v>3</v>
      </c>
      <c r="G778" s="50">
        <f t="shared" si="385"/>
        <v>179</v>
      </c>
      <c r="H778" s="50">
        <f t="shared" si="386"/>
        <v>3179</v>
      </c>
      <c r="I778" s="57">
        <v>2013</v>
      </c>
      <c r="J778" s="57" t="s">
        <v>647</v>
      </c>
      <c r="K778" s="57" t="s">
        <v>213</v>
      </c>
      <c r="L778" s="57" t="str">
        <f t="shared" si="387"/>
        <v>2013_商業</v>
      </c>
      <c r="M778" s="57" t="str">
        <f t="shared" si="388"/>
        <v>2013_商業_管理会計</v>
      </c>
      <c r="N778" s="57">
        <f t="shared" si="382"/>
        <v>3179</v>
      </c>
      <c r="P778" s="57">
        <f t="shared" si="389"/>
        <v>777</v>
      </c>
    </row>
    <row r="779" spans="2:16" x14ac:dyDescent="0.15">
      <c r="B779" s="50">
        <f t="shared" si="379"/>
        <v>15</v>
      </c>
      <c r="C779" s="50">
        <f t="shared" si="380"/>
        <v>16</v>
      </c>
      <c r="D779" s="50" t="str">
        <f t="shared" si="381"/>
        <v>2013_15_16</v>
      </c>
      <c r="E779" s="50" t="str">
        <f t="shared" si="383"/>
        <v>3_16_15</v>
      </c>
      <c r="F779" s="50">
        <f t="shared" si="384"/>
        <v>3</v>
      </c>
      <c r="G779" s="50">
        <f t="shared" si="385"/>
        <v>180</v>
      </c>
      <c r="H779" s="50">
        <f t="shared" si="386"/>
        <v>3180</v>
      </c>
      <c r="I779" s="57">
        <v>2013</v>
      </c>
      <c r="J779" s="57" t="s">
        <v>647</v>
      </c>
      <c r="K779" s="57" t="s">
        <v>214</v>
      </c>
      <c r="L779" s="57" t="str">
        <f t="shared" si="387"/>
        <v>2013_商業</v>
      </c>
      <c r="M779" s="57" t="str">
        <f t="shared" si="388"/>
        <v>2013_商業_情報処理</v>
      </c>
      <c r="N779" s="57">
        <f t="shared" si="382"/>
        <v>3180</v>
      </c>
      <c r="P779" s="57">
        <f t="shared" si="389"/>
        <v>778</v>
      </c>
    </row>
    <row r="780" spans="2:16" x14ac:dyDescent="0.15">
      <c r="B780" s="50">
        <f t="shared" si="379"/>
        <v>15</v>
      </c>
      <c r="C780" s="50">
        <f t="shared" si="380"/>
        <v>17</v>
      </c>
      <c r="D780" s="50" t="str">
        <f t="shared" si="381"/>
        <v>2013_15_17</v>
      </c>
      <c r="E780" s="50" t="str">
        <f t="shared" si="383"/>
        <v>3_17_15</v>
      </c>
      <c r="F780" s="50">
        <f t="shared" si="384"/>
        <v>3</v>
      </c>
      <c r="G780" s="50">
        <f t="shared" si="385"/>
        <v>181</v>
      </c>
      <c r="H780" s="50">
        <f t="shared" si="386"/>
        <v>3181</v>
      </c>
      <c r="I780" s="57">
        <v>2013</v>
      </c>
      <c r="J780" s="57" t="s">
        <v>647</v>
      </c>
      <c r="K780" s="57" t="s">
        <v>386</v>
      </c>
      <c r="L780" s="57" t="str">
        <f t="shared" si="387"/>
        <v>2013_商業</v>
      </c>
      <c r="M780" s="57" t="str">
        <f t="shared" si="388"/>
        <v>2013_商業_ビジネス情報</v>
      </c>
      <c r="N780" s="57">
        <f t="shared" si="382"/>
        <v>3181</v>
      </c>
      <c r="P780" s="57">
        <f t="shared" si="389"/>
        <v>779</v>
      </c>
    </row>
    <row r="781" spans="2:16" x14ac:dyDescent="0.15">
      <c r="B781" s="50">
        <f t="shared" si="379"/>
        <v>15</v>
      </c>
      <c r="C781" s="50">
        <f t="shared" si="380"/>
        <v>18</v>
      </c>
      <c r="D781" s="50" t="str">
        <f t="shared" si="381"/>
        <v>2013_15_18</v>
      </c>
      <c r="E781" s="50" t="str">
        <f t="shared" si="383"/>
        <v>3_18_15</v>
      </c>
      <c r="F781" s="50">
        <f t="shared" si="384"/>
        <v>3</v>
      </c>
      <c r="G781" s="50">
        <f t="shared" si="385"/>
        <v>182</v>
      </c>
      <c r="H781" s="50">
        <f t="shared" si="386"/>
        <v>3182</v>
      </c>
      <c r="I781" s="57">
        <v>2013</v>
      </c>
      <c r="J781" s="57" t="s">
        <v>647</v>
      </c>
      <c r="K781" s="57" t="s">
        <v>387</v>
      </c>
      <c r="L781" s="57" t="str">
        <f t="shared" si="387"/>
        <v>2013_商業</v>
      </c>
      <c r="M781" s="57" t="str">
        <f t="shared" si="388"/>
        <v>2013_商業_電子商取引</v>
      </c>
      <c r="N781" s="57">
        <f t="shared" si="382"/>
        <v>3182</v>
      </c>
      <c r="P781" s="57">
        <f t="shared" si="389"/>
        <v>780</v>
      </c>
    </row>
    <row r="782" spans="2:16" x14ac:dyDescent="0.15">
      <c r="B782" s="50">
        <f t="shared" si="379"/>
        <v>15</v>
      </c>
      <c r="C782" s="50">
        <f t="shared" si="380"/>
        <v>19</v>
      </c>
      <c r="D782" s="50" t="str">
        <f t="shared" si="381"/>
        <v>2013_15_19</v>
      </c>
      <c r="E782" s="50" t="str">
        <f t="shared" si="383"/>
        <v>3_19_15</v>
      </c>
      <c r="F782" s="50">
        <f t="shared" si="384"/>
        <v>3</v>
      </c>
      <c r="G782" s="50">
        <f t="shared" si="385"/>
        <v>183</v>
      </c>
      <c r="H782" s="50">
        <f t="shared" si="386"/>
        <v>3183</v>
      </c>
      <c r="I782" s="57">
        <v>2013</v>
      </c>
      <c r="J782" s="57" t="s">
        <v>647</v>
      </c>
      <c r="K782" s="57" t="s">
        <v>215</v>
      </c>
      <c r="L782" s="57" t="str">
        <f t="shared" si="387"/>
        <v>2013_商業</v>
      </c>
      <c r="M782" s="57" t="str">
        <f t="shared" si="388"/>
        <v>2013_商業_プログラミング</v>
      </c>
      <c r="N782" s="57">
        <f t="shared" si="382"/>
        <v>3183</v>
      </c>
      <c r="P782" s="57">
        <f t="shared" si="389"/>
        <v>781</v>
      </c>
    </row>
    <row r="783" spans="2:16" x14ac:dyDescent="0.15">
      <c r="B783" s="50">
        <f t="shared" si="379"/>
        <v>15</v>
      </c>
      <c r="C783" s="50">
        <f t="shared" si="380"/>
        <v>20</v>
      </c>
      <c r="D783" s="50" t="str">
        <f t="shared" si="381"/>
        <v>2013_15_20</v>
      </c>
      <c r="E783" s="50" t="str">
        <f t="shared" si="383"/>
        <v>3_20_15</v>
      </c>
      <c r="F783" s="50">
        <f t="shared" si="384"/>
        <v>3</v>
      </c>
      <c r="G783" s="50">
        <f t="shared" si="385"/>
        <v>184</v>
      </c>
      <c r="H783" s="50">
        <f t="shared" si="386"/>
        <v>3184</v>
      </c>
      <c r="I783" s="57">
        <v>2013</v>
      </c>
      <c r="J783" s="57" t="s">
        <v>647</v>
      </c>
      <c r="K783" s="57" t="s">
        <v>389</v>
      </c>
      <c r="L783" s="57" t="str">
        <f t="shared" si="387"/>
        <v>2013_商業</v>
      </c>
      <c r="M783" s="57" t="str">
        <f t="shared" si="388"/>
        <v>2013_商業_ビジネス情報管理</v>
      </c>
      <c r="N783" s="57">
        <f t="shared" si="382"/>
        <v>3184</v>
      </c>
      <c r="P783" s="57">
        <f t="shared" si="389"/>
        <v>782</v>
      </c>
    </row>
    <row r="784" spans="2:16" x14ac:dyDescent="0.15">
      <c r="B784" s="50">
        <f t="shared" si="379"/>
        <v>15</v>
      </c>
      <c r="C784" s="50">
        <f t="shared" si="380"/>
        <v>21</v>
      </c>
      <c r="D784" s="50" t="str">
        <f t="shared" si="381"/>
        <v>2013_15_21</v>
      </c>
      <c r="E784" s="50" t="str">
        <f t="shared" si="383"/>
        <v>3_21_15</v>
      </c>
      <c r="F784" s="50">
        <f t="shared" si="384"/>
        <v>3</v>
      </c>
      <c r="G784" s="50">
        <f t="shared" si="385"/>
        <v>185</v>
      </c>
      <c r="H784" s="50">
        <f t="shared" si="386"/>
        <v>3185</v>
      </c>
      <c r="I784" s="57">
        <v>2013</v>
      </c>
      <c r="J784" s="57" t="s">
        <v>647</v>
      </c>
      <c r="K784" s="57" t="s">
        <v>573</v>
      </c>
      <c r="L784" s="57" t="str">
        <f t="shared" si="387"/>
        <v>2013_商業</v>
      </c>
      <c r="M784" s="57" t="str">
        <f t="shared" si="388"/>
        <v>2013_商業_学校設定科目</v>
      </c>
      <c r="N784" s="57">
        <f t="shared" si="382"/>
        <v>3185</v>
      </c>
      <c r="P784" s="57">
        <f t="shared" si="389"/>
        <v>783</v>
      </c>
    </row>
    <row r="785" spans="2:16" x14ac:dyDescent="0.15">
      <c r="B785" s="50">
        <f t="shared" si="379"/>
        <v>16</v>
      </c>
      <c r="C785" s="50">
        <f t="shared" si="380"/>
        <v>1</v>
      </c>
      <c r="D785" s="50" t="str">
        <f t="shared" si="381"/>
        <v>2013_16_1</v>
      </c>
      <c r="E785" s="50" t="str">
        <f t="shared" si="383"/>
        <v>3_1_16</v>
      </c>
      <c r="F785" s="50">
        <f t="shared" si="384"/>
        <v>3</v>
      </c>
      <c r="G785" s="50">
        <f t="shared" si="385"/>
        <v>186</v>
      </c>
      <c r="H785" s="50">
        <f t="shared" si="386"/>
        <v>3186</v>
      </c>
      <c r="I785" s="57">
        <v>2013</v>
      </c>
      <c r="J785" s="57" t="s">
        <v>217</v>
      </c>
      <c r="K785" s="57" t="s">
        <v>218</v>
      </c>
      <c r="L785" s="57" t="str">
        <f t="shared" si="387"/>
        <v>2013_水産</v>
      </c>
      <c r="M785" s="57" t="str">
        <f t="shared" si="388"/>
        <v>2013_水産_水産海洋基礎</v>
      </c>
      <c r="N785" s="57">
        <f t="shared" si="382"/>
        <v>3186</v>
      </c>
      <c r="P785" s="57">
        <f t="shared" si="389"/>
        <v>784</v>
      </c>
    </row>
    <row r="786" spans="2:16" x14ac:dyDescent="0.15">
      <c r="B786" s="50">
        <f t="shared" si="379"/>
        <v>16</v>
      </c>
      <c r="C786" s="50">
        <f t="shared" si="380"/>
        <v>2</v>
      </c>
      <c r="D786" s="50" t="str">
        <f t="shared" si="381"/>
        <v>2013_16_2</v>
      </c>
      <c r="E786" s="50" t="str">
        <f t="shared" si="383"/>
        <v>3_2_16</v>
      </c>
      <c r="F786" s="50">
        <f t="shared" si="384"/>
        <v>3</v>
      </c>
      <c r="G786" s="50">
        <f t="shared" si="385"/>
        <v>187</v>
      </c>
      <c r="H786" s="50">
        <f t="shared" si="386"/>
        <v>3187</v>
      </c>
      <c r="I786" s="57">
        <v>2013</v>
      </c>
      <c r="J786" s="57" t="s">
        <v>217</v>
      </c>
      <c r="K786" s="57" t="s">
        <v>115</v>
      </c>
      <c r="L786" s="57" t="str">
        <f t="shared" si="387"/>
        <v>2013_水産</v>
      </c>
      <c r="M786" s="57" t="str">
        <f t="shared" si="388"/>
        <v>2013_水産_課題研究</v>
      </c>
      <c r="N786" s="57">
        <f t="shared" si="382"/>
        <v>3187</v>
      </c>
      <c r="P786" s="57">
        <f t="shared" si="389"/>
        <v>785</v>
      </c>
    </row>
    <row r="787" spans="2:16" x14ac:dyDescent="0.15">
      <c r="B787" s="50">
        <f t="shared" si="379"/>
        <v>16</v>
      </c>
      <c r="C787" s="50">
        <f t="shared" si="380"/>
        <v>3</v>
      </c>
      <c r="D787" s="50" t="str">
        <f t="shared" si="381"/>
        <v>2013_16_3</v>
      </c>
      <c r="E787" s="50" t="str">
        <f t="shared" si="383"/>
        <v>3_3_16</v>
      </c>
      <c r="F787" s="50">
        <f t="shared" si="384"/>
        <v>3</v>
      </c>
      <c r="G787" s="50">
        <f t="shared" si="385"/>
        <v>188</v>
      </c>
      <c r="H787" s="50">
        <f t="shared" si="386"/>
        <v>3188</v>
      </c>
      <c r="I787" s="57">
        <v>2013</v>
      </c>
      <c r="J787" s="57" t="s">
        <v>217</v>
      </c>
      <c r="K787" s="57" t="s">
        <v>116</v>
      </c>
      <c r="L787" s="57" t="str">
        <f t="shared" si="387"/>
        <v>2013_水産</v>
      </c>
      <c r="M787" s="57" t="str">
        <f t="shared" si="388"/>
        <v>2013_水産_総合実習</v>
      </c>
      <c r="N787" s="57">
        <f t="shared" si="382"/>
        <v>3188</v>
      </c>
      <c r="P787" s="57">
        <f t="shared" si="389"/>
        <v>786</v>
      </c>
    </row>
    <row r="788" spans="2:16" x14ac:dyDescent="0.15">
      <c r="B788" s="50">
        <f t="shared" si="379"/>
        <v>16</v>
      </c>
      <c r="C788" s="50">
        <f t="shared" si="380"/>
        <v>4</v>
      </c>
      <c r="D788" s="50" t="str">
        <f t="shared" si="381"/>
        <v>2013_16_4</v>
      </c>
      <c r="E788" s="50" t="str">
        <f t="shared" si="383"/>
        <v>3_4_16</v>
      </c>
      <c r="F788" s="50">
        <f t="shared" si="384"/>
        <v>3</v>
      </c>
      <c r="G788" s="50">
        <f t="shared" si="385"/>
        <v>189</v>
      </c>
      <c r="H788" s="50">
        <f t="shared" si="386"/>
        <v>3189</v>
      </c>
      <c r="I788" s="57">
        <v>2013</v>
      </c>
      <c r="J788" s="57" t="s">
        <v>217</v>
      </c>
      <c r="K788" s="57" t="s">
        <v>219</v>
      </c>
      <c r="L788" s="57" t="str">
        <f t="shared" si="387"/>
        <v>2013_水産</v>
      </c>
      <c r="M788" s="57" t="str">
        <f t="shared" si="388"/>
        <v>2013_水産_海洋情報技術</v>
      </c>
      <c r="N788" s="57">
        <f t="shared" si="382"/>
        <v>3189</v>
      </c>
      <c r="P788" s="57">
        <f t="shared" si="389"/>
        <v>787</v>
      </c>
    </row>
    <row r="789" spans="2:16" x14ac:dyDescent="0.15">
      <c r="B789" s="50">
        <f t="shared" si="379"/>
        <v>16</v>
      </c>
      <c r="C789" s="50">
        <f t="shared" si="380"/>
        <v>5</v>
      </c>
      <c r="D789" s="50" t="str">
        <f t="shared" si="381"/>
        <v>2013_16_5</v>
      </c>
      <c r="E789" s="50" t="str">
        <f t="shared" si="383"/>
        <v>3_5_16</v>
      </c>
      <c r="F789" s="50">
        <f t="shared" si="384"/>
        <v>3</v>
      </c>
      <c r="G789" s="50">
        <f t="shared" si="385"/>
        <v>190</v>
      </c>
      <c r="H789" s="50">
        <f t="shared" si="386"/>
        <v>3190</v>
      </c>
      <c r="I789" s="57">
        <v>2013</v>
      </c>
      <c r="J789" s="57" t="s">
        <v>217</v>
      </c>
      <c r="K789" s="57" t="s">
        <v>220</v>
      </c>
      <c r="L789" s="57" t="str">
        <f t="shared" si="387"/>
        <v>2013_水産</v>
      </c>
      <c r="M789" s="57" t="str">
        <f t="shared" si="388"/>
        <v>2013_水産_水産海洋科学</v>
      </c>
      <c r="N789" s="57">
        <f t="shared" si="382"/>
        <v>3190</v>
      </c>
      <c r="P789" s="57">
        <f t="shared" si="389"/>
        <v>788</v>
      </c>
    </row>
    <row r="790" spans="2:16" x14ac:dyDescent="0.15">
      <c r="B790" s="50">
        <f t="shared" si="379"/>
        <v>16</v>
      </c>
      <c r="C790" s="50">
        <f t="shared" si="380"/>
        <v>6</v>
      </c>
      <c r="D790" s="50" t="str">
        <f t="shared" si="381"/>
        <v>2013_16_6</v>
      </c>
      <c r="E790" s="50" t="str">
        <f t="shared" si="383"/>
        <v>3_6_16</v>
      </c>
      <c r="F790" s="50">
        <f t="shared" si="384"/>
        <v>3</v>
      </c>
      <c r="G790" s="50">
        <f t="shared" si="385"/>
        <v>191</v>
      </c>
      <c r="H790" s="50">
        <f t="shared" si="386"/>
        <v>3191</v>
      </c>
      <c r="I790" s="57">
        <v>2013</v>
      </c>
      <c r="J790" s="57" t="s">
        <v>217</v>
      </c>
      <c r="K790" s="57" t="s">
        <v>221</v>
      </c>
      <c r="L790" s="57" t="str">
        <f t="shared" si="387"/>
        <v>2013_水産</v>
      </c>
      <c r="M790" s="57" t="str">
        <f t="shared" si="388"/>
        <v>2013_水産_漁業</v>
      </c>
      <c r="N790" s="57">
        <f t="shared" si="382"/>
        <v>3191</v>
      </c>
      <c r="P790" s="57">
        <f t="shared" si="389"/>
        <v>789</v>
      </c>
    </row>
    <row r="791" spans="2:16" x14ac:dyDescent="0.15">
      <c r="B791" s="50">
        <f t="shared" si="379"/>
        <v>16</v>
      </c>
      <c r="C791" s="50">
        <f t="shared" si="380"/>
        <v>7</v>
      </c>
      <c r="D791" s="50" t="str">
        <f t="shared" si="381"/>
        <v>2013_16_7</v>
      </c>
      <c r="E791" s="50" t="str">
        <f t="shared" si="383"/>
        <v>3_7_16</v>
      </c>
      <c r="F791" s="50">
        <f t="shared" si="384"/>
        <v>3</v>
      </c>
      <c r="G791" s="50">
        <f t="shared" si="385"/>
        <v>192</v>
      </c>
      <c r="H791" s="50">
        <f t="shared" si="386"/>
        <v>3192</v>
      </c>
      <c r="I791" s="57">
        <v>2013</v>
      </c>
      <c r="J791" s="57" t="s">
        <v>217</v>
      </c>
      <c r="K791" s="57" t="s">
        <v>222</v>
      </c>
      <c r="L791" s="57" t="str">
        <f t="shared" si="387"/>
        <v>2013_水産</v>
      </c>
      <c r="M791" s="57" t="str">
        <f t="shared" si="388"/>
        <v>2013_水産_航海・計器</v>
      </c>
      <c r="N791" s="57">
        <f t="shared" si="382"/>
        <v>3192</v>
      </c>
      <c r="P791" s="57">
        <f t="shared" si="389"/>
        <v>790</v>
      </c>
    </row>
    <row r="792" spans="2:16" x14ac:dyDescent="0.15">
      <c r="B792" s="50">
        <f t="shared" si="379"/>
        <v>16</v>
      </c>
      <c r="C792" s="50">
        <f t="shared" si="380"/>
        <v>8</v>
      </c>
      <c r="D792" s="50" t="str">
        <f t="shared" si="381"/>
        <v>2013_16_8</v>
      </c>
      <c r="E792" s="50" t="str">
        <f t="shared" si="383"/>
        <v>3_8_16</v>
      </c>
      <c r="F792" s="50">
        <f t="shared" si="384"/>
        <v>3</v>
      </c>
      <c r="G792" s="50">
        <f t="shared" si="385"/>
        <v>193</v>
      </c>
      <c r="H792" s="50">
        <f t="shared" si="386"/>
        <v>3193</v>
      </c>
      <c r="I792" s="57">
        <v>2013</v>
      </c>
      <c r="J792" s="57" t="s">
        <v>217</v>
      </c>
      <c r="K792" s="57" t="s">
        <v>223</v>
      </c>
      <c r="L792" s="57" t="str">
        <f t="shared" si="387"/>
        <v>2013_水産</v>
      </c>
      <c r="M792" s="57" t="str">
        <f t="shared" si="388"/>
        <v>2013_水産_船舶運用</v>
      </c>
      <c r="N792" s="57">
        <f t="shared" si="382"/>
        <v>3193</v>
      </c>
      <c r="P792" s="57">
        <f t="shared" si="389"/>
        <v>791</v>
      </c>
    </row>
    <row r="793" spans="2:16" x14ac:dyDescent="0.15">
      <c r="B793" s="50">
        <f t="shared" si="379"/>
        <v>16</v>
      </c>
      <c r="C793" s="50">
        <f t="shared" si="380"/>
        <v>9</v>
      </c>
      <c r="D793" s="50" t="str">
        <f t="shared" si="381"/>
        <v>2013_16_9</v>
      </c>
      <c r="E793" s="50" t="str">
        <f t="shared" si="383"/>
        <v>3_9_16</v>
      </c>
      <c r="F793" s="50">
        <f t="shared" si="384"/>
        <v>3</v>
      </c>
      <c r="G793" s="50">
        <f t="shared" si="385"/>
        <v>194</v>
      </c>
      <c r="H793" s="50">
        <f t="shared" si="386"/>
        <v>3194</v>
      </c>
      <c r="I793" s="57">
        <v>2013</v>
      </c>
      <c r="J793" s="57" t="s">
        <v>217</v>
      </c>
      <c r="K793" s="57" t="s">
        <v>224</v>
      </c>
      <c r="L793" s="57" t="str">
        <f t="shared" si="387"/>
        <v>2013_水産</v>
      </c>
      <c r="M793" s="57" t="str">
        <f t="shared" si="388"/>
        <v>2013_水産_船用機関</v>
      </c>
      <c r="N793" s="57">
        <f t="shared" si="382"/>
        <v>3194</v>
      </c>
      <c r="P793" s="57">
        <f t="shared" si="389"/>
        <v>792</v>
      </c>
    </row>
    <row r="794" spans="2:16" x14ac:dyDescent="0.15">
      <c r="B794" s="50">
        <f t="shared" si="379"/>
        <v>16</v>
      </c>
      <c r="C794" s="50">
        <f t="shared" si="380"/>
        <v>10</v>
      </c>
      <c r="D794" s="50" t="str">
        <f t="shared" si="381"/>
        <v>2013_16_10</v>
      </c>
      <c r="E794" s="50" t="str">
        <f t="shared" si="383"/>
        <v>3_10_16</v>
      </c>
      <c r="F794" s="50">
        <f t="shared" si="384"/>
        <v>3</v>
      </c>
      <c r="G794" s="50">
        <f t="shared" si="385"/>
        <v>195</v>
      </c>
      <c r="H794" s="50">
        <f t="shared" si="386"/>
        <v>3195</v>
      </c>
      <c r="I794" s="57">
        <v>2013</v>
      </c>
      <c r="J794" s="57" t="s">
        <v>217</v>
      </c>
      <c r="K794" s="57" t="s">
        <v>225</v>
      </c>
      <c r="L794" s="57" t="str">
        <f t="shared" si="387"/>
        <v>2013_水産</v>
      </c>
      <c r="M794" s="57" t="str">
        <f t="shared" si="388"/>
        <v>2013_水産_機械設計工作</v>
      </c>
      <c r="N794" s="57">
        <f t="shared" si="382"/>
        <v>3195</v>
      </c>
      <c r="P794" s="57">
        <f t="shared" si="389"/>
        <v>793</v>
      </c>
    </row>
    <row r="795" spans="2:16" x14ac:dyDescent="0.15">
      <c r="B795" s="50">
        <f t="shared" si="379"/>
        <v>16</v>
      </c>
      <c r="C795" s="50">
        <f t="shared" si="380"/>
        <v>11</v>
      </c>
      <c r="D795" s="50" t="str">
        <f t="shared" si="381"/>
        <v>2013_16_11</v>
      </c>
      <c r="E795" s="50" t="str">
        <f t="shared" si="383"/>
        <v>3_11_16</v>
      </c>
      <c r="F795" s="50">
        <f t="shared" si="384"/>
        <v>3</v>
      </c>
      <c r="G795" s="50">
        <f t="shared" si="385"/>
        <v>196</v>
      </c>
      <c r="H795" s="50">
        <f t="shared" si="386"/>
        <v>3196</v>
      </c>
      <c r="I795" s="57">
        <v>2013</v>
      </c>
      <c r="J795" s="57" t="s">
        <v>217</v>
      </c>
      <c r="K795" s="57" t="s">
        <v>226</v>
      </c>
      <c r="L795" s="57" t="str">
        <f t="shared" si="387"/>
        <v>2013_水産</v>
      </c>
      <c r="M795" s="57" t="str">
        <f t="shared" si="388"/>
        <v>2013_水産_電気理論</v>
      </c>
      <c r="N795" s="57">
        <f t="shared" si="382"/>
        <v>3196</v>
      </c>
      <c r="P795" s="57">
        <f t="shared" si="389"/>
        <v>794</v>
      </c>
    </row>
    <row r="796" spans="2:16" x14ac:dyDescent="0.15">
      <c r="B796" s="50">
        <f t="shared" si="379"/>
        <v>16</v>
      </c>
      <c r="C796" s="50">
        <f t="shared" si="380"/>
        <v>12</v>
      </c>
      <c r="D796" s="50" t="str">
        <f t="shared" si="381"/>
        <v>2013_16_12</v>
      </c>
      <c r="E796" s="50" t="str">
        <f t="shared" si="383"/>
        <v>3_12_16</v>
      </c>
      <c r="F796" s="50">
        <f t="shared" si="384"/>
        <v>3</v>
      </c>
      <c r="G796" s="50">
        <f t="shared" si="385"/>
        <v>197</v>
      </c>
      <c r="H796" s="50">
        <f t="shared" si="386"/>
        <v>3197</v>
      </c>
      <c r="I796" s="57">
        <v>2013</v>
      </c>
      <c r="J796" s="57" t="s">
        <v>217</v>
      </c>
      <c r="K796" s="57" t="s">
        <v>227</v>
      </c>
      <c r="L796" s="57" t="str">
        <f t="shared" si="387"/>
        <v>2013_水産</v>
      </c>
      <c r="M796" s="57" t="str">
        <f t="shared" si="388"/>
        <v>2013_水産_移動体通信工学</v>
      </c>
      <c r="N796" s="57">
        <f t="shared" si="382"/>
        <v>3197</v>
      </c>
      <c r="P796" s="57">
        <f t="shared" si="389"/>
        <v>795</v>
      </c>
    </row>
    <row r="797" spans="2:16" x14ac:dyDescent="0.15">
      <c r="B797" s="50">
        <f t="shared" si="379"/>
        <v>16</v>
      </c>
      <c r="C797" s="50">
        <f t="shared" si="380"/>
        <v>13</v>
      </c>
      <c r="D797" s="50" t="str">
        <f t="shared" si="381"/>
        <v>2013_16_13</v>
      </c>
      <c r="E797" s="50" t="str">
        <f t="shared" si="383"/>
        <v>3_13_16</v>
      </c>
      <c r="F797" s="50">
        <f t="shared" si="384"/>
        <v>3</v>
      </c>
      <c r="G797" s="50">
        <f t="shared" si="385"/>
        <v>198</v>
      </c>
      <c r="H797" s="50">
        <f t="shared" si="386"/>
        <v>3198</v>
      </c>
      <c r="I797" s="57">
        <v>2013</v>
      </c>
      <c r="J797" s="57" t="s">
        <v>217</v>
      </c>
      <c r="K797" s="57" t="s">
        <v>228</v>
      </c>
      <c r="L797" s="57" t="str">
        <f t="shared" si="387"/>
        <v>2013_水産</v>
      </c>
      <c r="M797" s="57" t="str">
        <f t="shared" si="388"/>
        <v>2013_水産_海洋通信技術</v>
      </c>
      <c r="N797" s="57">
        <f t="shared" si="382"/>
        <v>3198</v>
      </c>
      <c r="P797" s="57">
        <f t="shared" si="389"/>
        <v>796</v>
      </c>
    </row>
    <row r="798" spans="2:16" x14ac:dyDescent="0.15">
      <c r="B798" s="50">
        <f t="shared" si="379"/>
        <v>16</v>
      </c>
      <c r="C798" s="50">
        <f t="shared" si="380"/>
        <v>14</v>
      </c>
      <c r="D798" s="50" t="str">
        <f t="shared" si="381"/>
        <v>2013_16_14</v>
      </c>
      <c r="E798" s="50" t="str">
        <f t="shared" si="383"/>
        <v>3_14_16</v>
      </c>
      <c r="F798" s="50">
        <f t="shared" si="384"/>
        <v>3</v>
      </c>
      <c r="G798" s="50">
        <f t="shared" si="385"/>
        <v>199</v>
      </c>
      <c r="H798" s="50">
        <f t="shared" si="386"/>
        <v>3199</v>
      </c>
      <c r="I798" s="57">
        <v>2013</v>
      </c>
      <c r="J798" s="57" t="s">
        <v>217</v>
      </c>
      <c r="K798" s="57" t="s">
        <v>229</v>
      </c>
      <c r="L798" s="57" t="str">
        <f t="shared" si="387"/>
        <v>2013_水産</v>
      </c>
      <c r="M798" s="57" t="str">
        <f t="shared" si="388"/>
        <v>2013_水産_資源増殖</v>
      </c>
      <c r="N798" s="57">
        <f t="shared" si="382"/>
        <v>3199</v>
      </c>
      <c r="P798" s="57">
        <f t="shared" si="389"/>
        <v>797</v>
      </c>
    </row>
    <row r="799" spans="2:16" x14ac:dyDescent="0.15">
      <c r="B799" s="50">
        <f t="shared" si="379"/>
        <v>16</v>
      </c>
      <c r="C799" s="50">
        <f t="shared" si="380"/>
        <v>15</v>
      </c>
      <c r="D799" s="50" t="str">
        <f t="shared" si="381"/>
        <v>2013_16_15</v>
      </c>
      <c r="E799" s="50" t="str">
        <f t="shared" si="383"/>
        <v>3_15_16</v>
      </c>
      <c r="F799" s="50">
        <f t="shared" si="384"/>
        <v>3</v>
      </c>
      <c r="G799" s="50">
        <f t="shared" si="385"/>
        <v>200</v>
      </c>
      <c r="H799" s="50">
        <f t="shared" si="386"/>
        <v>3200</v>
      </c>
      <c r="I799" s="57">
        <v>2013</v>
      </c>
      <c r="J799" s="57" t="s">
        <v>217</v>
      </c>
      <c r="K799" s="57" t="s">
        <v>230</v>
      </c>
      <c r="L799" s="57" t="str">
        <f t="shared" si="387"/>
        <v>2013_水産</v>
      </c>
      <c r="M799" s="57" t="str">
        <f t="shared" si="388"/>
        <v>2013_水産_海洋生物</v>
      </c>
      <c r="N799" s="57">
        <f t="shared" si="382"/>
        <v>3200</v>
      </c>
      <c r="P799" s="57">
        <f t="shared" si="389"/>
        <v>798</v>
      </c>
    </row>
    <row r="800" spans="2:16" x14ac:dyDescent="0.15">
      <c r="B800" s="50">
        <f t="shared" si="379"/>
        <v>16</v>
      </c>
      <c r="C800" s="50">
        <f t="shared" si="380"/>
        <v>16</v>
      </c>
      <c r="D800" s="50" t="str">
        <f t="shared" si="381"/>
        <v>2013_16_16</v>
      </c>
      <c r="E800" s="50" t="str">
        <f t="shared" si="383"/>
        <v>3_16_16</v>
      </c>
      <c r="F800" s="50">
        <f t="shared" si="384"/>
        <v>3</v>
      </c>
      <c r="G800" s="50">
        <f t="shared" si="385"/>
        <v>201</v>
      </c>
      <c r="H800" s="50">
        <f t="shared" si="386"/>
        <v>3201</v>
      </c>
      <c r="I800" s="57">
        <v>2013</v>
      </c>
      <c r="J800" s="57" t="s">
        <v>217</v>
      </c>
      <c r="K800" s="57" t="s">
        <v>231</v>
      </c>
      <c r="L800" s="57" t="str">
        <f t="shared" si="387"/>
        <v>2013_水産</v>
      </c>
      <c r="M800" s="57" t="str">
        <f t="shared" si="388"/>
        <v>2013_水産_海洋環境</v>
      </c>
      <c r="N800" s="57">
        <f t="shared" si="382"/>
        <v>3201</v>
      </c>
      <c r="P800" s="57">
        <f t="shared" si="389"/>
        <v>799</v>
      </c>
    </row>
    <row r="801" spans="2:16" x14ac:dyDescent="0.15">
      <c r="B801" s="50">
        <f t="shared" si="379"/>
        <v>16</v>
      </c>
      <c r="C801" s="50">
        <f t="shared" si="380"/>
        <v>17</v>
      </c>
      <c r="D801" s="50" t="str">
        <f t="shared" si="381"/>
        <v>2013_16_17</v>
      </c>
      <c r="E801" s="50" t="str">
        <f t="shared" si="383"/>
        <v>3_17_16</v>
      </c>
      <c r="F801" s="50">
        <f t="shared" si="384"/>
        <v>3</v>
      </c>
      <c r="G801" s="50">
        <f t="shared" si="385"/>
        <v>202</v>
      </c>
      <c r="H801" s="50">
        <f t="shared" si="386"/>
        <v>3202</v>
      </c>
      <c r="I801" s="57">
        <v>2013</v>
      </c>
      <c r="J801" s="57" t="s">
        <v>217</v>
      </c>
      <c r="K801" s="57" t="s">
        <v>232</v>
      </c>
      <c r="L801" s="57" t="str">
        <f t="shared" si="387"/>
        <v>2013_水産</v>
      </c>
      <c r="M801" s="57" t="str">
        <f t="shared" si="388"/>
        <v>2013_水産_小型船舶</v>
      </c>
      <c r="N801" s="57">
        <f t="shared" si="382"/>
        <v>3202</v>
      </c>
      <c r="P801" s="57">
        <f t="shared" si="389"/>
        <v>800</v>
      </c>
    </row>
    <row r="802" spans="2:16" x14ac:dyDescent="0.15">
      <c r="B802" s="50">
        <f t="shared" si="379"/>
        <v>16</v>
      </c>
      <c r="C802" s="50">
        <f t="shared" si="380"/>
        <v>18</v>
      </c>
      <c r="D802" s="50" t="str">
        <f t="shared" si="381"/>
        <v>2013_16_18</v>
      </c>
      <c r="E802" s="50" t="str">
        <f t="shared" si="383"/>
        <v>3_18_16</v>
      </c>
      <c r="F802" s="50">
        <f t="shared" si="384"/>
        <v>3</v>
      </c>
      <c r="G802" s="50">
        <f t="shared" si="385"/>
        <v>203</v>
      </c>
      <c r="H802" s="50">
        <f t="shared" si="386"/>
        <v>3203</v>
      </c>
      <c r="I802" s="57">
        <v>2013</v>
      </c>
      <c r="J802" s="57" t="s">
        <v>217</v>
      </c>
      <c r="K802" s="57" t="s">
        <v>128</v>
      </c>
      <c r="L802" s="57" t="str">
        <f t="shared" si="387"/>
        <v>2013_水産</v>
      </c>
      <c r="M802" s="57" t="str">
        <f t="shared" si="388"/>
        <v>2013_水産_食品製造</v>
      </c>
      <c r="N802" s="57">
        <f t="shared" si="382"/>
        <v>3203</v>
      </c>
      <c r="P802" s="57">
        <f t="shared" si="389"/>
        <v>801</v>
      </c>
    </row>
    <row r="803" spans="2:16" x14ac:dyDescent="0.15">
      <c r="B803" s="50">
        <f t="shared" si="379"/>
        <v>16</v>
      </c>
      <c r="C803" s="50">
        <f t="shared" si="380"/>
        <v>19</v>
      </c>
      <c r="D803" s="50" t="str">
        <f t="shared" si="381"/>
        <v>2013_16_19</v>
      </c>
      <c r="E803" s="50" t="str">
        <f t="shared" si="383"/>
        <v>3_19_16</v>
      </c>
      <c r="F803" s="50">
        <f t="shared" si="384"/>
        <v>3</v>
      </c>
      <c r="G803" s="50">
        <f t="shared" si="385"/>
        <v>204</v>
      </c>
      <c r="H803" s="50">
        <f t="shared" si="386"/>
        <v>3204</v>
      </c>
      <c r="I803" s="57">
        <v>2013</v>
      </c>
      <c r="J803" s="57" t="s">
        <v>217</v>
      </c>
      <c r="K803" s="57" t="s">
        <v>233</v>
      </c>
      <c r="L803" s="57" t="str">
        <f t="shared" si="387"/>
        <v>2013_水産</v>
      </c>
      <c r="M803" s="57" t="str">
        <f t="shared" si="388"/>
        <v>2013_水産_食品管理</v>
      </c>
      <c r="N803" s="57">
        <f t="shared" si="382"/>
        <v>3204</v>
      </c>
      <c r="P803" s="57">
        <f t="shared" si="389"/>
        <v>802</v>
      </c>
    </row>
    <row r="804" spans="2:16" x14ac:dyDescent="0.15">
      <c r="B804" s="50">
        <f t="shared" si="379"/>
        <v>16</v>
      </c>
      <c r="C804" s="50">
        <f t="shared" si="380"/>
        <v>20</v>
      </c>
      <c r="D804" s="50" t="str">
        <f t="shared" si="381"/>
        <v>2013_16_20</v>
      </c>
      <c r="E804" s="50" t="str">
        <f t="shared" si="383"/>
        <v>3_20_16</v>
      </c>
      <c r="F804" s="50">
        <f t="shared" si="384"/>
        <v>3</v>
      </c>
      <c r="G804" s="50">
        <f t="shared" si="385"/>
        <v>205</v>
      </c>
      <c r="H804" s="50">
        <f t="shared" si="386"/>
        <v>3205</v>
      </c>
      <c r="I804" s="57">
        <v>2013</v>
      </c>
      <c r="J804" s="57" t="s">
        <v>217</v>
      </c>
      <c r="K804" s="57" t="s">
        <v>234</v>
      </c>
      <c r="L804" s="57" t="str">
        <f t="shared" si="387"/>
        <v>2013_水産</v>
      </c>
      <c r="M804" s="57" t="str">
        <f t="shared" si="388"/>
        <v>2013_水産_水産流通</v>
      </c>
      <c r="N804" s="57">
        <f t="shared" si="382"/>
        <v>3205</v>
      </c>
      <c r="P804" s="57">
        <f t="shared" si="389"/>
        <v>803</v>
      </c>
    </row>
    <row r="805" spans="2:16" x14ac:dyDescent="0.15">
      <c r="B805" s="50">
        <f t="shared" si="379"/>
        <v>16</v>
      </c>
      <c r="C805" s="50">
        <f t="shared" si="380"/>
        <v>21</v>
      </c>
      <c r="D805" s="50" t="str">
        <f t="shared" si="381"/>
        <v>2013_16_21</v>
      </c>
      <c r="E805" s="50" t="str">
        <f t="shared" si="383"/>
        <v>3_21_16</v>
      </c>
      <c r="F805" s="50">
        <f t="shared" si="384"/>
        <v>3</v>
      </c>
      <c r="G805" s="50">
        <f t="shared" si="385"/>
        <v>206</v>
      </c>
      <c r="H805" s="50">
        <f t="shared" si="386"/>
        <v>3206</v>
      </c>
      <c r="I805" s="57">
        <v>2013</v>
      </c>
      <c r="J805" s="57" t="s">
        <v>217</v>
      </c>
      <c r="K805" s="57" t="s">
        <v>235</v>
      </c>
      <c r="L805" s="57" t="str">
        <f t="shared" si="387"/>
        <v>2013_水産</v>
      </c>
      <c r="M805" s="57" t="str">
        <f t="shared" si="388"/>
        <v>2013_水産_ダイビング</v>
      </c>
      <c r="N805" s="57">
        <f t="shared" si="382"/>
        <v>3206</v>
      </c>
      <c r="P805" s="57">
        <f t="shared" si="389"/>
        <v>804</v>
      </c>
    </row>
    <row r="806" spans="2:16" x14ac:dyDescent="0.15">
      <c r="B806" s="50">
        <f t="shared" si="379"/>
        <v>16</v>
      </c>
      <c r="C806" s="50">
        <f t="shared" si="380"/>
        <v>22</v>
      </c>
      <c r="D806" s="50" t="str">
        <f t="shared" si="381"/>
        <v>2013_16_22</v>
      </c>
      <c r="E806" s="50" t="str">
        <f t="shared" si="383"/>
        <v>3_22_16</v>
      </c>
      <c r="F806" s="50">
        <f t="shared" si="384"/>
        <v>3</v>
      </c>
      <c r="G806" s="50">
        <f t="shared" si="385"/>
        <v>207</v>
      </c>
      <c r="H806" s="50">
        <f t="shared" si="386"/>
        <v>3207</v>
      </c>
      <c r="I806" s="57">
        <v>2013</v>
      </c>
      <c r="J806" s="57" t="s">
        <v>217</v>
      </c>
      <c r="K806" s="57" t="s">
        <v>236</v>
      </c>
      <c r="L806" s="57" t="str">
        <f t="shared" si="387"/>
        <v>2013_水産</v>
      </c>
      <c r="M806" s="57" t="str">
        <f t="shared" si="388"/>
        <v>2013_水産_マリンスポーツ</v>
      </c>
      <c r="N806" s="57">
        <f t="shared" si="382"/>
        <v>3207</v>
      </c>
      <c r="P806" s="57">
        <f t="shared" si="389"/>
        <v>805</v>
      </c>
    </row>
    <row r="807" spans="2:16" x14ac:dyDescent="0.15">
      <c r="B807" s="50">
        <f t="shared" si="379"/>
        <v>16</v>
      </c>
      <c r="C807" s="50">
        <f t="shared" si="380"/>
        <v>23</v>
      </c>
      <c r="D807" s="50" t="str">
        <f t="shared" si="381"/>
        <v>2013_16_23</v>
      </c>
      <c r="E807" s="50" t="str">
        <f t="shared" si="383"/>
        <v>3_23_16</v>
      </c>
      <c r="F807" s="50">
        <f t="shared" si="384"/>
        <v>3</v>
      </c>
      <c r="G807" s="50">
        <f t="shared" si="385"/>
        <v>208</v>
      </c>
      <c r="H807" s="50">
        <f t="shared" si="386"/>
        <v>3208</v>
      </c>
      <c r="I807" s="57">
        <v>2013</v>
      </c>
      <c r="J807" s="57" t="s">
        <v>217</v>
      </c>
      <c r="K807" s="57" t="s">
        <v>573</v>
      </c>
      <c r="L807" s="57" t="str">
        <f t="shared" si="387"/>
        <v>2013_水産</v>
      </c>
      <c r="M807" s="57" t="str">
        <f t="shared" si="388"/>
        <v>2013_水産_学校設定科目</v>
      </c>
      <c r="N807" s="57">
        <f t="shared" si="382"/>
        <v>3208</v>
      </c>
      <c r="P807" s="57">
        <f t="shared" si="389"/>
        <v>806</v>
      </c>
    </row>
    <row r="808" spans="2:16" x14ac:dyDescent="0.15">
      <c r="B808" s="50">
        <f t="shared" si="379"/>
        <v>17</v>
      </c>
      <c r="C808" s="50">
        <f t="shared" si="380"/>
        <v>1</v>
      </c>
      <c r="D808" s="50" t="str">
        <f t="shared" si="381"/>
        <v>2013_17_1</v>
      </c>
      <c r="E808" s="50" t="str">
        <f t="shared" si="383"/>
        <v>3_1_17</v>
      </c>
      <c r="F808" s="50">
        <f t="shared" si="384"/>
        <v>3</v>
      </c>
      <c r="G808" s="50">
        <f t="shared" si="385"/>
        <v>209</v>
      </c>
      <c r="H808" s="50">
        <f t="shared" si="386"/>
        <v>3209</v>
      </c>
      <c r="I808" s="57">
        <v>2013</v>
      </c>
      <c r="J808" s="57" t="s">
        <v>648</v>
      </c>
      <c r="K808" s="57" t="s">
        <v>237</v>
      </c>
      <c r="L808" s="57" t="str">
        <f t="shared" si="387"/>
        <v>2013_専・家庭</v>
      </c>
      <c r="M808" s="57" t="str">
        <f t="shared" si="388"/>
        <v>2013_専・家庭_生活産業基礎</v>
      </c>
      <c r="N808" s="57">
        <f t="shared" si="382"/>
        <v>3209</v>
      </c>
      <c r="P808" s="57">
        <f t="shared" si="389"/>
        <v>807</v>
      </c>
    </row>
    <row r="809" spans="2:16" x14ac:dyDescent="0.15">
      <c r="B809" s="50">
        <f t="shared" si="379"/>
        <v>17</v>
      </c>
      <c r="C809" s="50">
        <f t="shared" si="380"/>
        <v>2</v>
      </c>
      <c r="D809" s="50" t="str">
        <f t="shared" si="381"/>
        <v>2013_17_2</v>
      </c>
      <c r="E809" s="50" t="str">
        <f t="shared" si="383"/>
        <v>3_2_17</v>
      </c>
      <c r="F809" s="50">
        <f t="shared" si="384"/>
        <v>3</v>
      </c>
      <c r="G809" s="50">
        <f t="shared" si="385"/>
        <v>210</v>
      </c>
      <c r="H809" s="50">
        <f t="shared" si="386"/>
        <v>3210</v>
      </c>
      <c r="I809" s="57">
        <v>2013</v>
      </c>
      <c r="J809" s="57" t="s">
        <v>648</v>
      </c>
      <c r="K809" s="57" t="s">
        <v>115</v>
      </c>
      <c r="L809" s="57" t="str">
        <f t="shared" si="387"/>
        <v>2013_専・家庭</v>
      </c>
      <c r="M809" s="57" t="str">
        <f t="shared" si="388"/>
        <v>2013_専・家庭_課題研究</v>
      </c>
      <c r="N809" s="57">
        <f t="shared" si="382"/>
        <v>3210</v>
      </c>
      <c r="P809" s="57">
        <f t="shared" si="389"/>
        <v>808</v>
      </c>
    </row>
    <row r="810" spans="2:16" x14ac:dyDescent="0.15">
      <c r="B810" s="50">
        <f t="shared" si="379"/>
        <v>17</v>
      </c>
      <c r="C810" s="50">
        <f t="shared" si="380"/>
        <v>3</v>
      </c>
      <c r="D810" s="50" t="str">
        <f t="shared" si="381"/>
        <v>2013_17_3</v>
      </c>
      <c r="E810" s="50" t="str">
        <f t="shared" si="383"/>
        <v>3_3_17</v>
      </c>
      <c r="F810" s="50">
        <f t="shared" si="384"/>
        <v>3</v>
      </c>
      <c r="G810" s="50">
        <f t="shared" si="385"/>
        <v>211</v>
      </c>
      <c r="H810" s="50">
        <f t="shared" si="386"/>
        <v>3211</v>
      </c>
      <c r="I810" s="57">
        <v>2013</v>
      </c>
      <c r="J810" s="57" t="s">
        <v>648</v>
      </c>
      <c r="K810" s="57" t="s">
        <v>238</v>
      </c>
      <c r="L810" s="57" t="str">
        <f t="shared" si="387"/>
        <v>2013_専・家庭</v>
      </c>
      <c r="M810" s="57" t="str">
        <f t="shared" si="388"/>
        <v>2013_専・家庭_生活産業情報</v>
      </c>
      <c r="N810" s="57">
        <f t="shared" si="382"/>
        <v>3211</v>
      </c>
      <c r="P810" s="57">
        <f t="shared" si="389"/>
        <v>809</v>
      </c>
    </row>
    <row r="811" spans="2:16" x14ac:dyDescent="0.15">
      <c r="B811" s="50">
        <f t="shared" si="379"/>
        <v>17</v>
      </c>
      <c r="C811" s="50">
        <f t="shared" si="380"/>
        <v>4</v>
      </c>
      <c r="D811" s="50" t="str">
        <f t="shared" si="381"/>
        <v>2013_17_4</v>
      </c>
      <c r="E811" s="50" t="str">
        <f t="shared" si="383"/>
        <v>3_4_17</v>
      </c>
      <c r="F811" s="50">
        <f t="shared" si="384"/>
        <v>3</v>
      </c>
      <c r="G811" s="50">
        <f t="shared" si="385"/>
        <v>212</v>
      </c>
      <c r="H811" s="50">
        <f t="shared" si="386"/>
        <v>3212</v>
      </c>
      <c r="I811" s="57">
        <v>2013</v>
      </c>
      <c r="J811" s="57" t="s">
        <v>648</v>
      </c>
      <c r="K811" s="57" t="s">
        <v>239</v>
      </c>
      <c r="L811" s="57" t="str">
        <f t="shared" si="387"/>
        <v>2013_専・家庭</v>
      </c>
      <c r="M811" s="57" t="str">
        <f t="shared" si="388"/>
        <v>2013_専・家庭_消費生活</v>
      </c>
      <c r="N811" s="57">
        <f t="shared" si="382"/>
        <v>3212</v>
      </c>
      <c r="P811" s="57">
        <f t="shared" si="389"/>
        <v>810</v>
      </c>
    </row>
    <row r="812" spans="2:16" x14ac:dyDescent="0.15">
      <c r="B812" s="50">
        <f t="shared" si="379"/>
        <v>17</v>
      </c>
      <c r="C812" s="50">
        <f t="shared" si="380"/>
        <v>5</v>
      </c>
      <c r="D812" s="50" t="str">
        <f t="shared" si="381"/>
        <v>2013_17_5</v>
      </c>
      <c r="E812" s="50" t="str">
        <f t="shared" si="383"/>
        <v>3_5_17</v>
      </c>
      <c r="F812" s="50">
        <f t="shared" si="384"/>
        <v>3</v>
      </c>
      <c r="G812" s="50">
        <f t="shared" si="385"/>
        <v>213</v>
      </c>
      <c r="H812" s="50">
        <f t="shared" si="386"/>
        <v>3213</v>
      </c>
      <c r="I812" s="57">
        <v>2013</v>
      </c>
      <c r="J812" s="57" t="s">
        <v>648</v>
      </c>
      <c r="K812" s="57" t="s">
        <v>358</v>
      </c>
      <c r="L812" s="57" t="str">
        <f t="shared" si="387"/>
        <v>2013_専・家庭</v>
      </c>
      <c r="M812" s="57" t="str">
        <f t="shared" si="388"/>
        <v>2013_専・家庭_子どもの発達と保育</v>
      </c>
      <c r="N812" s="57">
        <f t="shared" si="382"/>
        <v>3213</v>
      </c>
      <c r="P812" s="57">
        <f t="shared" si="389"/>
        <v>811</v>
      </c>
    </row>
    <row r="813" spans="2:16" x14ac:dyDescent="0.15">
      <c r="B813" s="50">
        <f t="shared" si="379"/>
        <v>17</v>
      </c>
      <c r="C813" s="50">
        <f t="shared" si="380"/>
        <v>6</v>
      </c>
      <c r="D813" s="50" t="str">
        <f t="shared" si="381"/>
        <v>2013_17_6</v>
      </c>
      <c r="E813" s="50" t="str">
        <f t="shared" si="383"/>
        <v>3_6_17</v>
      </c>
      <c r="F813" s="50">
        <f t="shared" si="384"/>
        <v>3</v>
      </c>
      <c r="G813" s="50">
        <f t="shared" si="385"/>
        <v>214</v>
      </c>
      <c r="H813" s="50">
        <f t="shared" si="386"/>
        <v>3214</v>
      </c>
      <c r="I813" s="57">
        <v>2013</v>
      </c>
      <c r="J813" s="57" t="s">
        <v>648</v>
      </c>
      <c r="K813" s="57" t="s">
        <v>364</v>
      </c>
      <c r="L813" s="57" t="str">
        <f t="shared" si="387"/>
        <v>2013_専・家庭</v>
      </c>
      <c r="M813" s="57" t="str">
        <f t="shared" si="388"/>
        <v>2013_専・家庭_子ども文化</v>
      </c>
      <c r="N813" s="57">
        <f t="shared" si="382"/>
        <v>3214</v>
      </c>
      <c r="P813" s="57">
        <f t="shared" si="389"/>
        <v>812</v>
      </c>
    </row>
    <row r="814" spans="2:16" x14ac:dyDescent="0.15">
      <c r="B814" s="50">
        <f t="shared" si="379"/>
        <v>17</v>
      </c>
      <c r="C814" s="50">
        <f t="shared" si="380"/>
        <v>7</v>
      </c>
      <c r="D814" s="50" t="str">
        <f t="shared" si="381"/>
        <v>2013_17_7</v>
      </c>
      <c r="E814" s="50" t="str">
        <f t="shared" si="383"/>
        <v>3_7_17</v>
      </c>
      <c r="F814" s="50">
        <f t="shared" si="384"/>
        <v>3</v>
      </c>
      <c r="G814" s="50">
        <f t="shared" si="385"/>
        <v>215</v>
      </c>
      <c r="H814" s="50">
        <f t="shared" si="386"/>
        <v>3215</v>
      </c>
      <c r="I814" s="57">
        <v>2013</v>
      </c>
      <c r="J814" s="57" t="s">
        <v>648</v>
      </c>
      <c r="K814" s="57" t="s">
        <v>242</v>
      </c>
      <c r="L814" s="57" t="str">
        <f t="shared" si="387"/>
        <v>2013_専・家庭</v>
      </c>
      <c r="M814" s="57" t="str">
        <f t="shared" si="388"/>
        <v>2013_専・家庭_生活と福祉</v>
      </c>
      <c r="N814" s="57">
        <f t="shared" si="382"/>
        <v>3215</v>
      </c>
      <c r="P814" s="57">
        <f t="shared" si="389"/>
        <v>813</v>
      </c>
    </row>
    <row r="815" spans="2:16" x14ac:dyDescent="0.15">
      <c r="B815" s="50">
        <f t="shared" si="379"/>
        <v>17</v>
      </c>
      <c r="C815" s="50">
        <f t="shared" si="380"/>
        <v>8</v>
      </c>
      <c r="D815" s="50" t="str">
        <f t="shared" si="381"/>
        <v>2013_17_8</v>
      </c>
      <c r="E815" s="50" t="str">
        <f t="shared" si="383"/>
        <v>3_8_17</v>
      </c>
      <c r="F815" s="50">
        <f t="shared" si="384"/>
        <v>3</v>
      </c>
      <c r="G815" s="50">
        <f t="shared" si="385"/>
        <v>216</v>
      </c>
      <c r="H815" s="50">
        <f t="shared" si="386"/>
        <v>3216</v>
      </c>
      <c r="I815" s="57">
        <v>2013</v>
      </c>
      <c r="J815" s="57" t="s">
        <v>648</v>
      </c>
      <c r="K815" s="57" t="s">
        <v>371</v>
      </c>
      <c r="L815" s="57" t="str">
        <f t="shared" si="387"/>
        <v>2013_専・家庭</v>
      </c>
      <c r="M815" s="57" t="str">
        <f t="shared" si="388"/>
        <v>2013_専・家庭_リビングデザイン</v>
      </c>
      <c r="N815" s="57">
        <f t="shared" si="382"/>
        <v>3216</v>
      </c>
      <c r="P815" s="57">
        <f t="shared" si="389"/>
        <v>814</v>
      </c>
    </row>
    <row r="816" spans="2:16" x14ac:dyDescent="0.15">
      <c r="B816" s="50">
        <f t="shared" si="379"/>
        <v>17</v>
      </c>
      <c r="C816" s="50">
        <f t="shared" si="380"/>
        <v>9</v>
      </c>
      <c r="D816" s="50" t="str">
        <f t="shared" si="381"/>
        <v>2013_17_9</v>
      </c>
      <c r="E816" s="50" t="str">
        <f t="shared" si="383"/>
        <v>3_9_17</v>
      </c>
      <c r="F816" s="50">
        <f t="shared" si="384"/>
        <v>3</v>
      </c>
      <c r="G816" s="50">
        <f t="shared" si="385"/>
        <v>217</v>
      </c>
      <c r="H816" s="50">
        <f t="shared" si="386"/>
        <v>3217</v>
      </c>
      <c r="I816" s="57">
        <v>2013</v>
      </c>
      <c r="J816" s="57" t="s">
        <v>648</v>
      </c>
      <c r="K816" s="57" t="s">
        <v>244</v>
      </c>
      <c r="L816" s="57" t="str">
        <f t="shared" si="387"/>
        <v>2013_専・家庭</v>
      </c>
      <c r="M816" s="57" t="str">
        <f t="shared" si="388"/>
        <v>2013_専・家庭_服飾文化</v>
      </c>
      <c r="N816" s="57">
        <f t="shared" si="382"/>
        <v>3217</v>
      </c>
      <c r="P816" s="57">
        <f t="shared" si="389"/>
        <v>815</v>
      </c>
    </row>
    <row r="817" spans="2:16" x14ac:dyDescent="0.15">
      <c r="B817" s="50">
        <f t="shared" si="379"/>
        <v>17</v>
      </c>
      <c r="C817" s="50">
        <f t="shared" si="380"/>
        <v>10</v>
      </c>
      <c r="D817" s="50" t="str">
        <f t="shared" si="381"/>
        <v>2013_17_10</v>
      </c>
      <c r="E817" s="50" t="str">
        <f t="shared" si="383"/>
        <v>3_10_17</v>
      </c>
      <c r="F817" s="50">
        <f t="shared" si="384"/>
        <v>3</v>
      </c>
      <c r="G817" s="50">
        <f t="shared" si="385"/>
        <v>218</v>
      </c>
      <c r="H817" s="50">
        <f t="shared" si="386"/>
        <v>3218</v>
      </c>
      <c r="I817" s="57">
        <v>2013</v>
      </c>
      <c r="J817" s="57" t="s">
        <v>648</v>
      </c>
      <c r="K817" s="57" t="s">
        <v>245</v>
      </c>
      <c r="L817" s="57" t="str">
        <f t="shared" si="387"/>
        <v>2013_専・家庭</v>
      </c>
      <c r="M817" s="57" t="str">
        <f t="shared" si="388"/>
        <v>2013_専・家庭_ファッション造形基礎</v>
      </c>
      <c r="N817" s="57">
        <f t="shared" si="382"/>
        <v>3218</v>
      </c>
      <c r="P817" s="57">
        <f t="shared" si="389"/>
        <v>816</v>
      </c>
    </row>
    <row r="818" spans="2:16" x14ac:dyDescent="0.15">
      <c r="B818" s="50">
        <f t="shared" si="379"/>
        <v>17</v>
      </c>
      <c r="C818" s="50">
        <f t="shared" si="380"/>
        <v>11</v>
      </c>
      <c r="D818" s="50" t="str">
        <f t="shared" si="381"/>
        <v>2013_17_11</v>
      </c>
      <c r="E818" s="50" t="str">
        <f t="shared" si="383"/>
        <v>3_11_17</v>
      </c>
      <c r="F818" s="50">
        <f t="shared" si="384"/>
        <v>3</v>
      </c>
      <c r="G818" s="50">
        <f t="shared" si="385"/>
        <v>219</v>
      </c>
      <c r="H818" s="50">
        <f t="shared" si="386"/>
        <v>3219</v>
      </c>
      <c r="I818" s="57">
        <v>2013</v>
      </c>
      <c r="J818" s="57" t="s">
        <v>648</v>
      </c>
      <c r="K818" s="57" t="s">
        <v>246</v>
      </c>
      <c r="L818" s="57" t="str">
        <f t="shared" si="387"/>
        <v>2013_専・家庭</v>
      </c>
      <c r="M818" s="57" t="str">
        <f t="shared" si="388"/>
        <v>2013_専・家庭_ファッション造形</v>
      </c>
      <c r="N818" s="57">
        <f t="shared" si="382"/>
        <v>3219</v>
      </c>
      <c r="P818" s="57">
        <f t="shared" si="389"/>
        <v>817</v>
      </c>
    </row>
    <row r="819" spans="2:16" x14ac:dyDescent="0.15">
      <c r="B819" s="50">
        <f t="shared" si="379"/>
        <v>17</v>
      </c>
      <c r="C819" s="50">
        <f t="shared" si="380"/>
        <v>12</v>
      </c>
      <c r="D819" s="50" t="str">
        <f t="shared" si="381"/>
        <v>2013_17_12</v>
      </c>
      <c r="E819" s="50" t="str">
        <f t="shared" si="383"/>
        <v>3_12_17</v>
      </c>
      <c r="F819" s="50">
        <f t="shared" si="384"/>
        <v>3</v>
      </c>
      <c r="G819" s="50">
        <f t="shared" si="385"/>
        <v>220</v>
      </c>
      <c r="H819" s="50">
        <f t="shared" si="386"/>
        <v>3220</v>
      </c>
      <c r="I819" s="57">
        <v>2013</v>
      </c>
      <c r="J819" s="57" t="s">
        <v>648</v>
      </c>
      <c r="K819" s="57" t="s">
        <v>247</v>
      </c>
      <c r="L819" s="57" t="str">
        <f t="shared" si="387"/>
        <v>2013_専・家庭</v>
      </c>
      <c r="M819" s="57" t="str">
        <f t="shared" si="388"/>
        <v>2013_専・家庭_ファッションデザイン</v>
      </c>
      <c r="N819" s="57">
        <f t="shared" si="382"/>
        <v>3220</v>
      </c>
      <c r="P819" s="57">
        <f t="shared" si="389"/>
        <v>818</v>
      </c>
    </row>
    <row r="820" spans="2:16" x14ac:dyDescent="0.15">
      <c r="B820" s="50">
        <f t="shared" si="379"/>
        <v>17</v>
      </c>
      <c r="C820" s="50">
        <f t="shared" si="380"/>
        <v>13</v>
      </c>
      <c r="D820" s="50" t="str">
        <f t="shared" si="381"/>
        <v>2013_17_13</v>
      </c>
      <c r="E820" s="50" t="str">
        <f t="shared" si="383"/>
        <v>3_13_17</v>
      </c>
      <c r="F820" s="50">
        <f t="shared" si="384"/>
        <v>3</v>
      </c>
      <c r="G820" s="50">
        <f t="shared" si="385"/>
        <v>221</v>
      </c>
      <c r="H820" s="50">
        <f t="shared" si="386"/>
        <v>3221</v>
      </c>
      <c r="I820" s="57">
        <v>2013</v>
      </c>
      <c r="J820" s="57" t="s">
        <v>648</v>
      </c>
      <c r="K820" s="57" t="s">
        <v>248</v>
      </c>
      <c r="L820" s="57" t="str">
        <f t="shared" si="387"/>
        <v>2013_専・家庭</v>
      </c>
      <c r="M820" s="57" t="str">
        <f t="shared" si="388"/>
        <v>2013_専・家庭_服飾手芸</v>
      </c>
      <c r="N820" s="57">
        <f t="shared" si="382"/>
        <v>3221</v>
      </c>
      <c r="P820" s="57">
        <f t="shared" si="389"/>
        <v>819</v>
      </c>
    </row>
    <row r="821" spans="2:16" x14ac:dyDescent="0.15">
      <c r="B821" s="50">
        <f t="shared" si="379"/>
        <v>17</v>
      </c>
      <c r="C821" s="50">
        <f t="shared" si="380"/>
        <v>14</v>
      </c>
      <c r="D821" s="50" t="str">
        <f t="shared" si="381"/>
        <v>2013_17_14</v>
      </c>
      <c r="E821" s="50" t="str">
        <f t="shared" si="383"/>
        <v>3_14_17</v>
      </c>
      <c r="F821" s="50">
        <f t="shared" si="384"/>
        <v>3</v>
      </c>
      <c r="G821" s="50">
        <f t="shared" si="385"/>
        <v>222</v>
      </c>
      <c r="H821" s="50">
        <f t="shared" si="386"/>
        <v>3222</v>
      </c>
      <c r="I821" s="57">
        <v>2013</v>
      </c>
      <c r="J821" s="57" t="s">
        <v>648</v>
      </c>
      <c r="K821" s="57" t="s">
        <v>249</v>
      </c>
      <c r="L821" s="57" t="str">
        <f t="shared" si="387"/>
        <v>2013_専・家庭</v>
      </c>
      <c r="M821" s="57" t="str">
        <f t="shared" si="388"/>
        <v>2013_専・家庭_フードデザイン</v>
      </c>
      <c r="N821" s="57">
        <f t="shared" si="382"/>
        <v>3222</v>
      </c>
      <c r="P821" s="57">
        <f t="shared" si="389"/>
        <v>820</v>
      </c>
    </row>
    <row r="822" spans="2:16" x14ac:dyDescent="0.15">
      <c r="B822" s="50">
        <f t="shared" si="379"/>
        <v>17</v>
      </c>
      <c r="C822" s="50">
        <f t="shared" si="380"/>
        <v>15</v>
      </c>
      <c r="D822" s="50" t="str">
        <f t="shared" si="381"/>
        <v>2013_17_15</v>
      </c>
      <c r="E822" s="50" t="str">
        <f t="shared" si="383"/>
        <v>3_15_17</v>
      </c>
      <c r="F822" s="50">
        <f t="shared" si="384"/>
        <v>3</v>
      </c>
      <c r="G822" s="50">
        <f t="shared" si="385"/>
        <v>223</v>
      </c>
      <c r="H822" s="50">
        <f t="shared" si="386"/>
        <v>3223</v>
      </c>
      <c r="I822" s="57">
        <v>2013</v>
      </c>
      <c r="J822" s="57" t="s">
        <v>648</v>
      </c>
      <c r="K822" s="57" t="s">
        <v>250</v>
      </c>
      <c r="L822" s="57" t="str">
        <f t="shared" si="387"/>
        <v>2013_専・家庭</v>
      </c>
      <c r="M822" s="57" t="str">
        <f t="shared" si="388"/>
        <v>2013_専・家庭_食文化</v>
      </c>
      <c r="N822" s="57">
        <f t="shared" si="382"/>
        <v>3223</v>
      </c>
      <c r="P822" s="57">
        <f t="shared" si="389"/>
        <v>821</v>
      </c>
    </row>
    <row r="823" spans="2:16" x14ac:dyDescent="0.15">
      <c r="B823" s="50">
        <f t="shared" si="379"/>
        <v>17</v>
      </c>
      <c r="C823" s="50">
        <f t="shared" si="380"/>
        <v>16</v>
      </c>
      <c r="D823" s="50" t="str">
        <f t="shared" si="381"/>
        <v>2013_17_16</v>
      </c>
      <c r="E823" s="50" t="str">
        <f t="shared" si="383"/>
        <v>3_16_17</v>
      </c>
      <c r="F823" s="50">
        <f t="shared" si="384"/>
        <v>3</v>
      </c>
      <c r="G823" s="50">
        <f t="shared" si="385"/>
        <v>224</v>
      </c>
      <c r="H823" s="50">
        <f t="shared" si="386"/>
        <v>3224</v>
      </c>
      <c r="I823" s="57">
        <v>2013</v>
      </c>
      <c r="J823" s="57" t="s">
        <v>648</v>
      </c>
      <c r="K823" s="57" t="s">
        <v>251</v>
      </c>
      <c r="L823" s="57" t="str">
        <f t="shared" si="387"/>
        <v>2013_専・家庭</v>
      </c>
      <c r="M823" s="57" t="str">
        <f t="shared" si="388"/>
        <v>2013_専・家庭_調理</v>
      </c>
      <c r="N823" s="57">
        <f t="shared" si="382"/>
        <v>3224</v>
      </c>
      <c r="P823" s="57">
        <f t="shared" si="389"/>
        <v>822</v>
      </c>
    </row>
    <row r="824" spans="2:16" x14ac:dyDescent="0.15">
      <c r="B824" s="50">
        <f t="shared" si="379"/>
        <v>17</v>
      </c>
      <c r="C824" s="50">
        <f t="shared" si="380"/>
        <v>17</v>
      </c>
      <c r="D824" s="50" t="str">
        <f t="shared" si="381"/>
        <v>2013_17_17</v>
      </c>
      <c r="E824" s="50" t="str">
        <f t="shared" si="383"/>
        <v>3_17_17</v>
      </c>
      <c r="F824" s="50">
        <f t="shared" si="384"/>
        <v>3</v>
      </c>
      <c r="G824" s="50">
        <f t="shared" si="385"/>
        <v>225</v>
      </c>
      <c r="H824" s="50">
        <f t="shared" si="386"/>
        <v>3225</v>
      </c>
      <c r="I824" s="57">
        <v>2013</v>
      </c>
      <c r="J824" s="57" t="s">
        <v>648</v>
      </c>
      <c r="K824" s="57" t="s">
        <v>252</v>
      </c>
      <c r="L824" s="57" t="str">
        <f t="shared" si="387"/>
        <v>2013_専・家庭</v>
      </c>
      <c r="M824" s="57" t="str">
        <f t="shared" si="388"/>
        <v>2013_専・家庭_栄養</v>
      </c>
      <c r="N824" s="57">
        <f t="shared" si="382"/>
        <v>3225</v>
      </c>
      <c r="P824" s="57">
        <f t="shared" si="389"/>
        <v>823</v>
      </c>
    </row>
    <row r="825" spans="2:16" x14ac:dyDescent="0.15">
      <c r="B825" s="50">
        <f t="shared" si="379"/>
        <v>17</v>
      </c>
      <c r="C825" s="50">
        <f t="shared" si="380"/>
        <v>18</v>
      </c>
      <c r="D825" s="50" t="str">
        <f t="shared" si="381"/>
        <v>2013_17_18</v>
      </c>
      <c r="E825" s="50" t="str">
        <f t="shared" si="383"/>
        <v>3_18_17</v>
      </c>
      <c r="F825" s="50">
        <f t="shared" si="384"/>
        <v>3</v>
      </c>
      <c r="G825" s="50">
        <f t="shared" si="385"/>
        <v>226</v>
      </c>
      <c r="H825" s="50">
        <f t="shared" si="386"/>
        <v>3226</v>
      </c>
      <c r="I825" s="57">
        <v>2013</v>
      </c>
      <c r="J825" s="57" t="s">
        <v>648</v>
      </c>
      <c r="K825" s="57" t="s">
        <v>253</v>
      </c>
      <c r="L825" s="57" t="str">
        <f t="shared" si="387"/>
        <v>2013_専・家庭</v>
      </c>
      <c r="M825" s="57" t="str">
        <f t="shared" si="388"/>
        <v>2013_専・家庭_食品</v>
      </c>
      <c r="N825" s="57">
        <f t="shared" si="382"/>
        <v>3226</v>
      </c>
      <c r="P825" s="57">
        <f t="shared" si="389"/>
        <v>824</v>
      </c>
    </row>
    <row r="826" spans="2:16" x14ac:dyDescent="0.15">
      <c r="B826" s="50">
        <f t="shared" si="379"/>
        <v>17</v>
      </c>
      <c r="C826" s="50">
        <f t="shared" si="380"/>
        <v>19</v>
      </c>
      <c r="D826" s="50" t="str">
        <f t="shared" si="381"/>
        <v>2013_17_19</v>
      </c>
      <c r="E826" s="50" t="str">
        <f t="shared" si="383"/>
        <v>3_19_17</v>
      </c>
      <c r="F826" s="50">
        <f t="shared" si="384"/>
        <v>3</v>
      </c>
      <c r="G826" s="50">
        <f t="shared" si="385"/>
        <v>227</v>
      </c>
      <c r="H826" s="50">
        <f t="shared" si="386"/>
        <v>3227</v>
      </c>
      <c r="I826" s="57">
        <v>2013</v>
      </c>
      <c r="J826" s="57" t="s">
        <v>648</v>
      </c>
      <c r="K826" s="57" t="s">
        <v>254</v>
      </c>
      <c r="L826" s="57" t="str">
        <f t="shared" si="387"/>
        <v>2013_専・家庭</v>
      </c>
      <c r="M826" s="57" t="str">
        <f t="shared" si="388"/>
        <v>2013_専・家庭_食品衛生</v>
      </c>
      <c r="N826" s="57">
        <f t="shared" si="382"/>
        <v>3227</v>
      </c>
      <c r="P826" s="57">
        <f t="shared" si="389"/>
        <v>825</v>
      </c>
    </row>
    <row r="827" spans="2:16" x14ac:dyDescent="0.15">
      <c r="B827" s="50">
        <f t="shared" si="379"/>
        <v>17</v>
      </c>
      <c r="C827" s="50">
        <f t="shared" si="380"/>
        <v>20</v>
      </c>
      <c r="D827" s="50" t="str">
        <f t="shared" si="381"/>
        <v>2013_17_20</v>
      </c>
      <c r="E827" s="50" t="str">
        <f t="shared" si="383"/>
        <v>3_20_17</v>
      </c>
      <c r="F827" s="50">
        <f t="shared" si="384"/>
        <v>3</v>
      </c>
      <c r="G827" s="50">
        <f t="shared" si="385"/>
        <v>228</v>
      </c>
      <c r="H827" s="50">
        <f t="shared" si="386"/>
        <v>3228</v>
      </c>
      <c r="I827" s="57">
        <v>2013</v>
      </c>
      <c r="J827" s="57" t="s">
        <v>648</v>
      </c>
      <c r="K827" s="57" t="s">
        <v>255</v>
      </c>
      <c r="L827" s="57" t="str">
        <f t="shared" si="387"/>
        <v>2013_専・家庭</v>
      </c>
      <c r="M827" s="57" t="str">
        <f t="shared" si="388"/>
        <v>2013_専・家庭_公衆衛生</v>
      </c>
      <c r="N827" s="57">
        <f t="shared" si="382"/>
        <v>3228</v>
      </c>
      <c r="P827" s="57">
        <f t="shared" si="389"/>
        <v>826</v>
      </c>
    </row>
    <row r="828" spans="2:16" x14ac:dyDescent="0.15">
      <c r="B828" s="50">
        <f t="shared" si="379"/>
        <v>17</v>
      </c>
      <c r="C828" s="50">
        <f t="shared" si="380"/>
        <v>21</v>
      </c>
      <c r="D828" s="50" t="str">
        <f t="shared" si="381"/>
        <v>2013_17_21</v>
      </c>
      <c r="E828" s="50" t="str">
        <f t="shared" si="383"/>
        <v>3_21_17</v>
      </c>
      <c r="F828" s="50">
        <f t="shared" si="384"/>
        <v>3</v>
      </c>
      <c r="G828" s="50">
        <f t="shared" si="385"/>
        <v>229</v>
      </c>
      <c r="H828" s="50">
        <f t="shared" si="386"/>
        <v>3229</v>
      </c>
      <c r="I828" s="57">
        <v>2013</v>
      </c>
      <c r="J828" s="57" t="s">
        <v>648</v>
      </c>
      <c r="K828" s="57" t="s">
        <v>573</v>
      </c>
      <c r="L828" s="57" t="str">
        <f t="shared" si="387"/>
        <v>2013_専・家庭</v>
      </c>
      <c r="M828" s="57" t="str">
        <f t="shared" si="388"/>
        <v>2013_専・家庭_学校設定科目</v>
      </c>
      <c r="N828" s="57">
        <f t="shared" si="382"/>
        <v>3229</v>
      </c>
      <c r="P828" s="57">
        <f t="shared" si="389"/>
        <v>827</v>
      </c>
    </row>
    <row r="829" spans="2:16" x14ac:dyDescent="0.15">
      <c r="B829" s="50">
        <f t="shared" si="379"/>
        <v>18</v>
      </c>
      <c r="C829" s="50">
        <f t="shared" si="380"/>
        <v>1</v>
      </c>
      <c r="D829" s="50" t="str">
        <f t="shared" si="381"/>
        <v>2013_18_1</v>
      </c>
      <c r="E829" s="50" t="str">
        <f t="shared" si="383"/>
        <v>3_1_18</v>
      </c>
      <c r="F829" s="50">
        <f t="shared" si="384"/>
        <v>3</v>
      </c>
      <c r="G829" s="50">
        <f t="shared" si="385"/>
        <v>230</v>
      </c>
      <c r="H829" s="50">
        <f t="shared" si="386"/>
        <v>3230</v>
      </c>
      <c r="I829" s="57">
        <v>2013</v>
      </c>
      <c r="J829" s="57" t="s">
        <v>257</v>
      </c>
      <c r="K829" s="57" t="s">
        <v>258</v>
      </c>
      <c r="L829" s="57" t="str">
        <f t="shared" si="387"/>
        <v>2013_看護</v>
      </c>
      <c r="M829" s="57" t="str">
        <f t="shared" si="388"/>
        <v>2013_看護_基礎看護</v>
      </c>
      <c r="N829" s="57">
        <f t="shared" si="382"/>
        <v>3230</v>
      </c>
      <c r="P829" s="57">
        <f t="shared" si="389"/>
        <v>828</v>
      </c>
    </row>
    <row r="830" spans="2:16" x14ac:dyDescent="0.15">
      <c r="B830" s="50">
        <f t="shared" si="379"/>
        <v>18</v>
      </c>
      <c r="C830" s="50">
        <f t="shared" si="380"/>
        <v>2</v>
      </c>
      <c r="D830" s="50" t="str">
        <f t="shared" si="381"/>
        <v>2013_18_2</v>
      </c>
      <c r="E830" s="50" t="str">
        <f t="shared" si="383"/>
        <v>3_2_18</v>
      </c>
      <c r="F830" s="50">
        <f t="shared" si="384"/>
        <v>3</v>
      </c>
      <c r="G830" s="50">
        <f t="shared" si="385"/>
        <v>231</v>
      </c>
      <c r="H830" s="50">
        <f t="shared" si="386"/>
        <v>3231</v>
      </c>
      <c r="I830" s="57">
        <v>2013</v>
      </c>
      <c r="J830" s="57" t="s">
        <v>257</v>
      </c>
      <c r="K830" s="57" t="s">
        <v>344</v>
      </c>
      <c r="L830" s="57" t="str">
        <f t="shared" si="387"/>
        <v>2013_看護</v>
      </c>
      <c r="M830" s="57" t="str">
        <f t="shared" si="388"/>
        <v>2013_看護_人体と看護</v>
      </c>
      <c r="N830" s="57">
        <f t="shared" si="382"/>
        <v>3231</v>
      </c>
      <c r="P830" s="57">
        <f t="shared" si="389"/>
        <v>829</v>
      </c>
    </row>
    <row r="831" spans="2:16" x14ac:dyDescent="0.15">
      <c r="B831" s="50">
        <f t="shared" si="379"/>
        <v>18</v>
      </c>
      <c r="C831" s="50">
        <f t="shared" si="380"/>
        <v>3</v>
      </c>
      <c r="D831" s="50" t="str">
        <f t="shared" si="381"/>
        <v>2013_18_3</v>
      </c>
      <c r="E831" s="50" t="str">
        <f t="shared" si="383"/>
        <v>3_3_18</v>
      </c>
      <c r="F831" s="50">
        <f t="shared" si="384"/>
        <v>3</v>
      </c>
      <c r="G831" s="50">
        <f t="shared" si="385"/>
        <v>232</v>
      </c>
      <c r="H831" s="50">
        <f t="shared" si="386"/>
        <v>3232</v>
      </c>
      <c r="I831" s="57">
        <v>2013</v>
      </c>
      <c r="J831" s="57" t="s">
        <v>257</v>
      </c>
      <c r="K831" s="57" t="s">
        <v>348</v>
      </c>
      <c r="L831" s="57" t="str">
        <f t="shared" si="387"/>
        <v>2013_看護</v>
      </c>
      <c r="M831" s="57" t="str">
        <f t="shared" si="388"/>
        <v>2013_看護_疾病と看護</v>
      </c>
      <c r="N831" s="57">
        <f t="shared" si="382"/>
        <v>3232</v>
      </c>
      <c r="P831" s="57">
        <f t="shared" si="389"/>
        <v>830</v>
      </c>
    </row>
    <row r="832" spans="2:16" x14ac:dyDescent="0.15">
      <c r="B832" s="50">
        <f t="shared" si="379"/>
        <v>18</v>
      </c>
      <c r="C832" s="50">
        <f t="shared" si="380"/>
        <v>4</v>
      </c>
      <c r="D832" s="50" t="str">
        <f t="shared" si="381"/>
        <v>2013_18_4</v>
      </c>
      <c r="E832" s="50" t="str">
        <f t="shared" si="383"/>
        <v>3_4_18</v>
      </c>
      <c r="F832" s="50">
        <f t="shared" si="384"/>
        <v>3</v>
      </c>
      <c r="G832" s="50">
        <f t="shared" si="385"/>
        <v>233</v>
      </c>
      <c r="H832" s="50">
        <f t="shared" si="386"/>
        <v>3233</v>
      </c>
      <c r="I832" s="57">
        <v>2013</v>
      </c>
      <c r="J832" s="57" t="s">
        <v>257</v>
      </c>
      <c r="K832" s="57" t="s">
        <v>353</v>
      </c>
      <c r="L832" s="57" t="str">
        <f t="shared" si="387"/>
        <v>2013_看護</v>
      </c>
      <c r="M832" s="57" t="str">
        <f t="shared" si="388"/>
        <v>2013_看護_生活と看護</v>
      </c>
      <c r="N832" s="57">
        <f t="shared" si="382"/>
        <v>3233</v>
      </c>
      <c r="P832" s="57">
        <f t="shared" si="389"/>
        <v>831</v>
      </c>
    </row>
    <row r="833" spans="2:16" x14ac:dyDescent="0.15">
      <c r="B833" s="50">
        <f t="shared" si="379"/>
        <v>18</v>
      </c>
      <c r="C833" s="50">
        <f t="shared" si="380"/>
        <v>5</v>
      </c>
      <c r="D833" s="50" t="str">
        <f t="shared" si="381"/>
        <v>2013_18_5</v>
      </c>
      <c r="E833" s="50" t="str">
        <f t="shared" si="383"/>
        <v>3_5_18</v>
      </c>
      <c r="F833" s="50">
        <f t="shared" si="384"/>
        <v>3</v>
      </c>
      <c r="G833" s="50">
        <f t="shared" si="385"/>
        <v>234</v>
      </c>
      <c r="H833" s="50">
        <f t="shared" si="386"/>
        <v>3234</v>
      </c>
      <c r="I833" s="57">
        <v>2013</v>
      </c>
      <c r="J833" s="57" t="s">
        <v>257</v>
      </c>
      <c r="K833" s="57" t="s">
        <v>262</v>
      </c>
      <c r="L833" s="57" t="str">
        <f t="shared" si="387"/>
        <v>2013_看護</v>
      </c>
      <c r="M833" s="57" t="str">
        <f t="shared" si="388"/>
        <v>2013_看護_成人看護</v>
      </c>
      <c r="N833" s="57">
        <f t="shared" si="382"/>
        <v>3234</v>
      </c>
      <c r="P833" s="57">
        <f t="shared" si="389"/>
        <v>832</v>
      </c>
    </row>
    <row r="834" spans="2:16" x14ac:dyDescent="0.15">
      <c r="B834" s="50">
        <f t="shared" ref="B834:B897" si="390">IF($I834="","",IF($I833&lt;&gt;$I834,1,IF($J833&lt;&gt;$J834,B833+1,B833)))</f>
        <v>18</v>
      </c>
      <c r="C834" s="50">
        <f t="shared" ref="C834:C897" si="391">IF($I834="","",IF($J833&lt;&gt;$J834,1,C833+1))</f>
        <v>6</v>
      </c>
      <c r="D834" s="50" t="str">
        <f t="shared" ref="D834:D897" si="392">IF($I834="","",$I834&amp;"_"&amp;$B834&amp;"_"&amp;$C834)</f>
        <v>2013_18_6</v>
      </c>
      <c r="E834" s="50" t="str">
        <f t="shared" si="383"/>
        <v>3_6_18</v>
      </c>
      <c r="F834" s="50">
        <f t="shared" si="384"/>
        <v>3</v>
      </c>
      <c r="G834" s="50">
        <f t="shared" si="385"/>
        <v>235</v>
      </c>
      <c r="H834" s="50">
        <f t="shared" si="386"/>
        <v>3235</v>
      </c>
      <c r="I834" s="57">
        <v>2013</v>
      </c>
      <c r="J834" s="57" t="s">
        <v>257</v>
      </c>
      <c r="K834" s="57" t="s">
        <v>263</v>
      </c>
      <c r="L834" s="57" t="str">
        <f t="shared" si="387"/>
        <v>2013_看護</v>
      </c>
      <c r="M834" s="57" t="str">
        <f t="shared" si="388"/>
        <v>2013_看護_老年看護</v>
      </c>
      <c r="N834" s="57">
        <f t="shared" ref="N834:N897" si="393">H834</f>
        <v>3235</v>
      </c>
      <c r="P834" s="57">
        <f t="shared" si="389"/>
        <v>833</v>
      </c>
    </row>
    <row r="835" spans="2:16" x14ac:dyDescent="0.15">
      <c r="B835" s="50">
        <f t="shared" si="390"/>
        <v>18</v>
      </c>
      <c r="C835" s="50">
        <f t="shared" si="391"/>
        <v>7</v>
      </c>
      <c r="D835" s="50" t="str">
        <f t="shared" si="392"/>
        <v>2013_18_7</v>
      </c>
      <c r="E835" s="50" t="str">
        <f t="shared" ref="E835:E898" si="394">IF($I835="","",$F835&amp;"_"&amp;$C835&amp;"_"&amp;$B835)</f>
        <v>3_7_18</v>
      </c>
      <c r="F835" s="50">
        <f t="shared" ref="F835:F898" si="395">IF($I835="","",IF($I834&lt;&gt;$I835,F834+1,F834))</f>
        <v>3</v>
      </c>
      <c r="G835" s="50">
        <f t="shared" ref="G835:G898" si="396">IF($I835="","",IF($I834&lt;&gt;$I835,1,G834+1))</f>
        <v>236</v>
      </c>
      <c r="H835" s="50">
        <f t="shared" ref="H835:H898" si="397">IF($I835="","",1000*F835+G835)</f>
        <v>3236</v>
      </c>
      <c r="I835" s="57">
        <v>2013</v>
      </c>
      <c r="J835" s="57" t="s">
        <v>257</v>
      </c>
      <c r="K835" s="57" t="s">
        <v>266</v>
      </c>
      <c r="L835" s="57" t="str">
        <f t="shared" ref="L835:L898" si="398">$I835&amp;"_"&amp;$J835</f>
        <v>2013_看護</v>
      </c>
      <c r="M835" s="57" t="str">
        <f t="shared" ref="M835:M898" si="399">$I835&amp;"_"&amp;$J835&amp;"_"&amp;$K835</f>
        <v>2013_看護_精神看護</v>
      </c>
      <c r="N835" s="57">
        <f t="shared" si="393"/>
        <v>3236</v>
      </c>
      <c r="P835" s="57">
        <f t="shared" ref="P835:P898" si="400">IF(COUNTIF(K835,"*"&amp;$X$1&amp;"*"),P834+1,P834)</f>
        <v>834</v>
      </c>
    </row>
    <row r="836" spans="2:16" x14ac:dyDescent="0.15">
      <c r="B836" s="50">
        <f t="shared" si="390"/>
        <v>18</v>
      </c>
      <c r="C836" s="50">
        <f t="shared" si="391"/>
        <v>8</v>
      </c>
      <c r="D836" s="50" t="str">
        <f t="shared" si="392"/>
        <v>2013_18_8</v>
      </c>
      <c r="E836" s="50" t="str">
        <f t="shared" si="394"/>
        <v>3_8_18</v>
      </c>
      <c r="F836" s="50">
        <f t="shared" si="395"/>
        <v>3</v>
      </c>
      <c r="G836" s="50">
        <f t="shared" si="396"/>
        <v>237</v>
      </c>
      <c r="H836" s="50">
        <f t="shared" si="397"/>
        <v>3237</v>
      </c>
      <c r="I836" s="57">
        <v>2013</v>
      </c>
      <c r="J836" s="57" t="s">
        <v>257</v>
      </c>
      <c r="K836" s="57" t="s">
        <v>267</v>
      </c>
      <c r="L836" s="57" t="str">
        <f t="shared" si="398"/>
        <v>2013_看護</v>
      </c>
      <c r="M836" s="57" t="str">
        <f t="shared" si="399"/>
        <v>2013_看護_在宅看護</v>
      </c>
      <c r="N836" s="57">
        <f t="shared" si="393"/>
        <v>3237</v>
      </c>
      <c r="P836" s="57">
        <f t="shared" si="400"/>
        <v>835</v>
      </c>
    </row>
    <row r="837" spans="2:16" x14ac:dyDescent="0.15">
      <c r="B837" s="50">
        <f t="shared" si="390"/>
        <v>18</v>
      </c>
      <c r="C837" s="50">
        <f t="shared" si="391"/>
        <v>9</v>
      </c>
      <c r="D837" s="50" t="str">
        <f t="shared" si="392"/>
        <v>2013_18_9</v>
      </c>
      <c r="E837" s="50" t="str">
        <f t="shared" si="394"/>
        <v>3_9_18</v>
      </c>
      <c r="F837" s="50">
        <f t="shared" si="395"/>
        <v>3</v>
      </c>
      <c r="G837" s="50">
        <f t="shared" si="396"/>
        <v>238</v>
      </c>
      <c r="H837" s="50">
        <f t="shared" si="397"/>
        <v>3238</v>
      </c>
      <c r="I837" s="57">
        <v>2013</v>
      </c>
      <c r="J837" s="57" t="s">
        <v>257</v>
      </c>
      <c r="K837" s="57" t="s">
        <v>265</v>
      </c>
      <c r="L837" s="57" t="str">
        <f t="shared" si="398"/>
        <v>2013_看護</v>
      </c>
      <c r="M837" s="57" t="str">
        <f t="shared" si="399"/>
        <v>2013_看護_母性看護</v>
      </c>
      <c r="N837" s="57">
        <f t="shared" si="393"/>
        <v>3238</v>
      </c>
      <c r="P837" s="57">
        <f t="shared" si="400"/>
        <v>836</v>
      </c>
    </row>
    <row r="838" spans="2:16" x14ac:dyDescent="0.15">
      <c r="B838" s="50">
        <f t="shared" si="390"/>
        <v>18</v>
      </c>
      <c r="C838" s="50">
        <f t="shared" si="391"/>
        <v>10</v>
      </c>
      <c r="D838" s="50" t="str">
        <f t="shared" si="392"/>
        <v>2013_18_10</v>
      </c>
      <c r="E838" s="50" t="str">
        <f t="shared" si="394"/>
        <v>3_10_18</v>
      </c>
      <c r="F838" s="50">
        <f t="shared" si="395"/>
        <v>3</v>
      </c>
      <c r="G838" s="50">
        <f t="shared" si="396"/>
        <v>239</v>
      </c>
      <c r="H838" s="50">
        <f t="shared" si="397"/>
        <v>3239</v>
      </c>
      <c r="I838" s="57">
        <v>2013</v>
      </c>
      <c r="J838" s="57" t="s">
        <v>257</v>
      </c>
      <c r="K838" s="57" t="s">
        <v>264</v>
      </c>
      <c r="L838" s="57" t="str">
        <f t="shared" si="398"/>
        <v>2013_看護</v>
      </c>
      <c r="M838" s="57" t="str">
        <f t="shared" si="399"/>
        <v>2013_看護_小児看護</v>
      </c>
      <c r="N838" s="57">
        <f t="shared" si="393"/>
        <v>3239</v>
      </c>
      <c r="P838" s="57">
        <f t="shared" si="400"/>
        <v>837</v>
      </c>
    </row>
    <row r="839" spans="2:16" x14ac:dyDescent="0.15">
      <c r="B839" s="50">
        <f t="shared" si="390"/>
        <v>18</v>
      </c>
      <c r="C839" s="50">
        <f t="shared" si="391"/>
        <v>11</v>
      </c>
      <c r="D839" s="50" t="str">
        <f t="shared" si="392"/>
        <v>2013_18_11</v>
      </c>
      <c r="E839" s="50" t="str">
        <f t="shared" si="394"/>
        <v>3_11_18</v>
      </c>
      <c r="F839" s="50">
        <f t="shared" si="395"/>
        <v>3</v>
      </c>
      <c r="G839" s="50">
        <f t="shared" si="396"/>
        <v>240</v>
      </c>
      <c r="H839" s="50">
        <f t="shared" si="397"/>
        <v>3240</v>
      </c>
      <c r="I839" s="57">
        <v>2013</v>
      </c>
      <c r="J839" s="57" t="s">
        <v>257</v>
      </c>
      <c r="K839" s="57" t="s">
        <v>268</v>
      </c>
      <c r="L839" s="57" t="str">
        <f t="shared" si="398"/>
        <v>2013_看護</v>
      </c>
      <c r="M839" s="57" t="str">
        <f t="shared" si="399"/>
        <v>2013_看護_看護の統合と実践</v>
      </c>
      <c r="N839" s="57">
        <f t="shared" si="393"/>
        <v>3240</v>
      </c>
      <c r="P839" s="57">
        <f t="shared" si="400"/>
        <v>838</v>
      </c>
    </row>
    <row r="840" spans="2:16" x14ac:dyDescent="0.15">
      <c r="B840" s="50">
        <f t="shared" si="390"/>
        <v>18</v>
      </c>
      <c r="C840" s="50">
        <f t="shared" si="391"/>
        <v>12</v>
      </c>
      <c r="D840" s="50" t="str">
        <f t="shared" si="392"/>
        <v>2013_18_12</v>
      </c>
      <c r="E840" s="50" t="str">
        <f t="shared" si="394"/>
        <v>3_12_18</v>
      </c>
      <c r="F840" s="50">
        <f t="shared" si="395"/>
        <v>3</v>
      </c>
      <c r="G840" s="50">
        <f t="shared" si="396"/>
        <v>241</v>
      </c>
      <c r="H840" s="50">
        <f t="shared" si="397"/>
        <v>3241</v>
      </c>
      <c r="I840" s="57">
        <v>2013</v>
      </c>
      <c r="J840" s="57" t="s">
        <v>257</v>
      </c>
      <c r="K840" s="57" t="s">
        <v>269</v>
      </c>
      <c r="L840" s="57" t="str">
        <f t="shared" si="398"/>
        <v>2013_看護</v>
      </c>
      <c r="M840" s="57" t="str">
        <f t="shared" si="399"/>
        <v>2013_看護_看護臨地実習</v>
      </c>
      <c r="N840" s="57">
        <f t="shared" si="393"/>
        <v>3241</v>
      </c>
      <c r="P840" s="57">
        <f t="shared" si="400"/>
        <v>839</v>
      </c>
    </row>
    <row r="841" spans="2:16" x14ac:dyDescent="0.15">
      <c r="B841" s="50">
        <f t="shared" si="390"/>
        <v>18</v>
      </c>
      <c r="C841" s="50">
        <f t="shared" si="391"/>
        <v>13</v>
      </c>
      <c r="D841" s="50" t="str">
        <f t="shared" si="392"/>
        <v>2013_18_13</v>
      </c>
      <c r="E841" s="50" t="str">
        <f t="shared" si="394"/>
        <v>3_13_18</v>
      </c>
      <c r="F841" s="50">
        <f t="shared" si="395"/>
        <v>3</v>
      </c>
      <c r="G841" s="50">
        <f t="shared" si="396"/>
        <v>242</v>
      </c>
      <c r="H841" s="50">
        <f t="shared" si="397"/>
        <v>3242</v>
      </c>
      <c r="I841" s="57">
        <v>2013</v>
      </c>
      <c r="J841" s="57" t="s">
        <v>257</v>
      </c>
      <c r="K841" s="57" t="s">
        <v>380</v>
      </c>
      <c r="L841" s="57" t="str">
        <f t="shared" si="398"/>
        <v>2013_看護</v>
      </c>
      <c r="M841" s="57" t="str">
        <f t="shared" si="399"/>
        <v>2013_看護_看護情報活用</v>
      </c>
      <c r="N841" s="57">
        <f t="shared" si="393"/>
        <v>3242</v>
      </c>
      <c r="P841" s="57">
        <f t="shared" si="400"/>
        <v>840</v>
      </c>
    </row>
    <row r="842" spans="2:16" x14ac:dyDescent="0.15">
      <c r="B842" s="50">
        <f t="shared" si="390"/>
        <v>18</v>
      </c>
      <c r="C842" s="50">
        <f t="shared" si="391"/>
        <v>14</v>
      </c>
      <c r="D842" s="50" t="str">
        <f t="shared" si="392"/>
        <v>2013_18_14</v>
      </c>
      <c r="E842" s="50" t="str">
        <f t="shared" si="394"/>
        <v>3_14_18</v>
      </c>
      <c r="F842" s="50">
        <f t="shared" si="395"/>
        <v>3</v>
      </c>
      <c r="G842" s="50">
        <f t="shared" si="396"/>
        <v>243</v>
      </c>
      <c r="H842" s="50">
        <f t="shared" si="397"/>
        <v>3243</v>
      </c>
      <c r="I842" s="57">
        <v>2013</v>
      </c>
      <c r="J842" s="57" t="s">
        <v>257</v>
      </c>
      <c r="K842" s="57" t="s">
        <v>573</v>
      </c>
      <c r="L842" s="57" t="str">
        <f t="shared" si="398"/>
        <v>2013_看護</v>
      </c>
      <c r="M842" s="57" t="str">
        <f t="shared" si="399"/>
        <v>2013_看護_学校設定科目</v>
      </c>
      <c r="N842" s="57">
        <f t="shared" si="393"/>
        <v>3243</v>
      </c>
      <c r="P842" s="57">
        <f t="shared" si="400"/>
        <v>841</v>
      </c>
    </row>
    <row r="843" spans="2:16" x14ac:dyDescent="0.15">
      <c r="B843" s="50">
        <f t="shared" si="390"/>
        <v>19</v>
      </c>
      <c r="C843" s="50">
        <f t="shared" si="391"/>
        <v>1</v>
      </c>
      <c r="D843" s="50" t="str">
        <f t="shared" si="392"/>
        <v>2013_19_1</v>
      </c>
      <c r="E843" s="50" t="str">
        <f t="shared" si="394"/>
        <v>3_1_19</v>
      </c>
      <c r="F843" s="50">
        <f t="shared" si="395"/>
        <v>3</v>
      </c>
      <c r="G843" s="50">
        <f t="shared" si="396"/>
        <v>244</v>
      </c>
      <c r="H843" s="50">
        <f t="shared" si="397"/>
        <v>3244</v>
      </c>
      <c r="I843" s="57">
        <v>2013</v>
      </c>
      <c r="J843" s="57" t="s">
        <v>607</v>
      </c>
      <c r="K843" s="57" t="s">
        <v>271</v>
      </c>
      <c r="L843" s="57" t="str">
        <f t="shared" si="398"/>
        <v>2013_専・情報</v>
      </c>
      <c r="M843" s="57" t="str">
        <f t="shared" si="399"/>
        <v>2013_専・情報_情報産業と社会</v>
      </c>
      <c r="N843" s="57">
        <f t="shared" si="393"/>
        <v>3244</v>
      </c>
      <c r="P843" s="57">
        <f t="shared" si="400"/>
        <v>842</v>
      </c>
    </row>
    <row r="844" spans="2:16" x14ac:dyDescent="0.15">
      <c r="B844" s="50">
        <f t="shared" si="390"/>
        <v>19</v>
      </c>
      <c r="C844" s="50">
        <f t="shared" si="391"/>
        <v>2</v>
      </c>
      <c r="D844" s="50" t="str">
        <f t="shared" si="392"/>
        <v>2013_19_2</v>
      </c>
      <c r="E844" s="50" t="str">
        <f t="shared" si="394"/>
        <v>3_2_19</v>
      </c>
      <c r="F844" s="50">
        <f t="shared" si="395"/>
        <v>3</v>
      </c>
      <c r="G844" s="50">
        <f t="shared" si="396"/>
        <v>245</v>
      </c>
      <c r="H844" s="50">
        <f t="shared" si="397"/>
        <v>3245</v>
      </c>
      <c r="I844" s="57">
        <v>2013</v>
      </c>
      <c r="J844" s="57" t="s">
        <v>607</v>
      </c>
      <c r="K844" s="57" t="s">
        <v>115</v>
      </c>
      <c r="L844" s="57" t="str">
        <f t="shared" si="398"/>
        <v>2013_専・情報</v>
      </c>
      <c r="M844" s="57" t="str">
        <f t="shared" si="399"/>
        <v>2013_専・情報_課題研究</v>
      </c>
      <c r="N844" s="57">
        <f t="shared" si="393"/>
        <v>3245</v>
      </c>
      <c r="P844" s="57">
        <f t="shared" si="400"/>
        <v>843</v>
      </c>
    </row>
    <row r="845" spans="2:16" x14ac:dyDescent="0.15">
      <c r="B845" s="50">
        <f t="shared" si="390"/>
        <v>19</v>
      </c>
      <c r="C845" s="50">
        <f t="shared" si="391"/>
        <v>3</v>
      </c>
      <c r="D845" s="50" t="str">
        <f t="shared" si="392"/>
        <v>2013_19_3</v>
      </c>
      <c r="E845" s="50" t="str">
        <f t="shared" si="394"/>
        <v>3_3_19</v>
      </c>
      <c r="F845" s="50">
        <f t="shared" si="395"/>
        <v>3</v>
      </c>
      <c r="G845" s="50">
        <f t="shared" si="396"/>
        <v>246</v>
      </c>
      <c r="H845" s="50">
        <f t="shared" si="397"/>
        <v>3246</v>
      </c>
      <c r="I845" s="57">
        <v>2013</v>
      </c>
      <c r="J845" s="57" t="s">
        <v>607</v>
      </c>
      <c r="K845" s="57" t="s">
        <v>272</v>
      </c>
      <c r="L845" s="57" t="str">
        <f t="shared" si="398"/>
        <v>2013_専・情報</v>
      </c>
      <c r="M845" s="57" t="str">
        <f t="shared" si="399"/>
        <v>2013_専・情報_情報の表現と管理</v>
      </c>
      <c r="N845" s="57">
        <f t="shared" si="393"/>
        <v>3246</v>
      </c>
      <c r="P845" s="57">
        <f t="shared" si="400"/>
        <v>844</v>
      </c>
    </row>
    <row r="846" spans="2:16" x14ac:dyDescent="0.15">
      <c r="B846" s="50">
        <f t="shared" si="390"/>
        <v>19</v>
      </c>
      <c r="C846" s="50">
        <f t="shared" si="391"/>
        <v>4</v>
      </c>
      <c r="D846" s="50" t="str">
        <f t="shared" si="392"/>
        <v>2013_19_4</v>
      </c>
      <c r="E846" s="50" t="str">
        <f t="shared" si="394"/>
        <v>3_4_19</v>
      </c>
      <c r="F846" s="50">
        <f t="shared" si="395"/>
        <v>3</v>
      </c>
      <c r="G846" s="50">
        <f t="shared" si="396"/>
        <v>247</v>
      </c>
      <c r="H846" s="50">
        <f t="shared" si="397"/>
        <v>3247</v>
      </c>
      <c r="I846" s="57">
        <v>2013</v>
      </c>
      <c r="J846" s="57" t="s">
        <v>607</v>
      </c>
      <c r="K846" s="57" t="s">
        <v>354</v>
      </c>
      <c r="L846" s="57" t="str">
        <f t="shared" si="398"/>
        <v>2013_専・情報</v>
      </c>
      <c r="M846" s="57" t="str">
        <f t="shared" si="399"/>
        <v>2013_専・情報_情報と問題解決</v>
      </c>
      <c r="N846" s="57">
        <f t="shared" si="393"/>
        <v>3247</v>
      </c>
      <c r="P846" s="57">
        <f t="shared" si="400"/>
        <v>845</v>
      </c>
    </row>
    <row r="847" spans="2:16" x14ac:dyDescent="0.15">
      <c r="B847" s="50">
        <f t="shared" si="390"/>
        <v>19</v>
      </c>
      <c r="C847" s="50">
        <f t="shared" si="391"/>
        <v>5</v>
      </c>
      <c r="D847" s="50" t="str">
        <f t="shared" si="392"/>
        <v>2013_19_5</v>
      </c>
      <c r="E847" s="50" t="str">
        <f t="shared" si="394"/>
        <v>3_5_19</v>
      </c>
      <c r="F847" s="50">
        <f t="shared" si="395"/>
        <v>3</v>
      </c>
      <c r="G847" s="50">
        <f t="shared" si="396"/>
        <v>248</v>
      </c>
      <c r="H847" s="50">
        <f t="shared" si="397"/>
        <v>3248</v>
      </c>
      <c r="I847" s="57">
        <v>2013</v>
      </c>
      <c r="J847" s="57" t="s">
        <v>607</v>
      </c>
      <c r="K847" s="57" t="s">
        <v>273</v>
      </c>
      <c r="L847" s="57" t="str">
        <f t="shared" si="398"/>
        <v>2013_専・情報</v>
      </c>
      <c r="M847" s="57" t="str">
        <f t="shared" si="399"/>
        <v>2013_専・情報_情報テクノロジー</v>
      </c>
      <c r="N847" s="57">
        <f t="shared" si="393"/>
        <v>3248</v>
      </c>
      <c r="P847" s="57">
        <f t="shared" si="400"/>
        <v>846</v>
      </c>
    </row>
    <row r="848" spans="2:16" x14ac:dyDescent="0.15">
      <c r="B848" s="50">
        <f t="shared" si="390"/>
        <v>19</v>
      </c>
      <c r="C848" s="50">
        <f t="shared" si="391"/>
        <v>6</v>
      </c>
      <c r="D848" s="50" t="str">
        <f t="shared" si="392"/>
        <v>2013_19_6</v>
      </c>
      <c r="E848" s="50" t="str">
        <f t="shared" si="394"/>
        <v>3_6_19</v>
      </c>
      <c r="F848" s="50">
        <f t="shared" si="395"/>
        <v>3</v>
      </c>
      <c r="G848" s="50">
        <f t="shared" si="396"/>
        <v>249</v>
      </c>
      <c r="H848" s="50">
        <f t="shared" si="397"/>
        <v>3249</v>
      </c>
      <c r="I848" s="57">
        <v>2013</v>
      </c>
      <c r="J848" s="57" t="s">
        <v>607</v>
      </c>
      <c r="K848" s="57" t="s">
        <v>365</v>
      </c>
      <c r="L848" s="57" t="str">
        <f t="shared" si="398"/>
        <v>2013_専・情報</v>
      </c>
      <c r="M848" s="57" t="str">
        <f t="shared" si="399"/>
        <v>2013_専・情報_アルゴリズムとプログラム</v>
      </c>
      <c r="N848" s="57">
        <f t="shared" si="393"/>
        <v>3249</v>
      </c>
      <c r="P848" s="57">
        <f t="shared" si="400"/>
        <v>847</v>
      </c>
    </row>
    <row r="849" spans="2:16" x14ac:dyDescent="0.15">
      <c r="B849" s="50">
        <f t="shared" si="390"/>
        <v>19</v>
      </c>
      <c r="C849" s="50">
        <f t="shared" si="391"/>
        <v>7</v>
      </c>
      <c r="D849" s="50" t="str">
        <f t="shared" si="392"/>
        <v>2013_19_7</v>
      </c>
      <c r="E849" s="50" t="str">
        <f t="shared" si="394"/>
        <v>3_7_19</v>
      </c>
      <c r="F849" s="50">
        <f t="shared" si="395"/>
        <v>3</v>
      </c>
      <c r="G849" s="50">
        <f t="shared" si="396"/>
        <v>250</v>
      </c>
      <c r="H849" s="50">
        <f t="shared" si="397"/>
        <v>3250</v>
      </c>
      <c r="I849" s="57">
        <v>2013</v>
      </c>
      <c r="J849" s="57" t="s">
        <v>607</v>
      </c>
      <c r="K849" s="57" t="s">
        <v>276</v>
      </c>
      <c r="L849" s="57" t="str">
        <f t="shared" si="398"/>
        <v>2013_専・情報</v>
      </c>
      <c r="M849" s="57" t="str">
        <f t="shared" si="399"/>
        <v>2013_専・情報_ネットワークシステム</v>
      </c>
      <c r="N849" s="57">
        <f t="shared" si="393"/>
        <v>3250</v>
      </c>
      <c r="P849" s="57">
        <f t="shared" si="400"/>
        <v>848</v>
      </c>
    </row>
    <row r="850" spans="2:16" x14ac:dyDescent="0.15">
      <c r="B850" s="50">
        <f t="shared" si="390"/>
        <v>19</v>
      </c>
      <c r="C850" s="50">
        <f t="shared" si="391"/>
        <v>8</v>
      </c>
      <c r="D850" s="50" t="str">
        <f t="shared" si="392"/>
        <v>2013_19_8</v>
      </c>
      <c r="E850" s="50" t="str">
        <f t="shared" si="394"/>
        <v>3_8_19</v>
      </c>
      <c r="F850" s="50">
        <f t="shared" si="395"/>
        <v>3</v>
      </c>
      <c r="G850" s="50">
        <f t="shared" si="396"/>
        <v>251</v>
      </c>
      <c r="H850" s="50">
        <f t="shared" si="397"/>
        <v>3251</v>
      </c>
      <c r="I850" s="57">
        <v>2013</v>
      </c>
      <c r="J850" s="57" t="s">
        <v>607</v>
      </c>
      <c r="K850" s="57" t="s">
        <v>277</v>
      </c>
      <c r="L850" s="57" t="str">
        <f t="shared" si="398"/>
        <v>2013_専・情報</v>
      </c>
      <c r="M850" s="57" t="str">
        <f t="shared" si="399"/>
        <v>2013_専・情報_データベース</v>
      </c>
      <c r="N850" s="57">
        <f t="shared" si="393"/>
        <v>3251</v>
      </c>
      <c r="P850" s="57">
        <f t="shared" si="400"/>
        <v>849</v>
      </c>
    </row>
    <row r="851" spans="2:16" x14ac:dyDescent="0.15">
      <c r="B851" s="50">
        <f t="shared" si="390"/>
        <v>19</v>
      </c>
      <c r="C851" s="50">
        <f t="shared" si="391"/>
        <v>9</v>
      </c>
      <c r="D851" s="50" t="str">
        <f t="shared" si="392"/>
        <v>2013_19_9</v>
      </c>
      <c r="E851" s="50" t="str">
        <f t="shared" si="394"/>
        <v>3_9_19</v>
      </c>
      <c r="F851" s="50">
        <f t="shared" si="395"/>
        <v>3</v>
      </c>
      <c r="G851" s="50">
        <f t="shared" si="396"/>
        <v>252</v>
      </c>
      <c r="H851" s="50">
        <f t="shared" si="397"/>
        <v>3252</v>
      </c>
      <c r="I851" s="57">
        <v>2013</v>
      </c>
      <c r="J851" s="57" t="s">
        <v>607</v>
      </c>
      <c r="K851" s="57" t="s">
        <v>374</v>
      </c>
      <c r="L851" s="57" t="str">
        <f t="shared" si="398"/>
        <v>2013_専・情報</v>
      </c>
      <c r="M851" s="57" t="str">
        <f t="shared" si="399"/>
        <v>2013_専・情報_情報システム実習</v>
      </c>
      <c r="N851" s="57">
        <f t="shared" si="393"/>
        <v>3252</v>
      </c>
      <c r="P851" s="57">
        <f t="shared" si="400"/>
        <v>850</v>
      </c>
    </row>
    <row r="852" spans="2:16" x14ac:dyDescent="0.15">
      <c r="B852" s="50">
        <f t="shared" si="390"/>
        <v>19</v>
      </c>
      <c r="C852" s="50">
        <f t="shared" si="391"/>
        <v>10</v>
      </c>
      <c r="D852" s="50" t="str">
        <f t="shared" si="392"/>
        <v>2013_19_10</v>
      </c>
      <c r="E852" s="50" t="str">
        <f t="shared" si="394"/>
        <v>3_10_19</v>
      </c>
      <c r="F852" s="50">
        <f t="shared" si="395"/>
        <v>3</v>
      </c>
      <c r="G852" s="50">
        <f t="shared" si="396"/>
        <v>253</v>
      </c>
      <c r="H852" s="50">
        <f t="shared" si="397"/>
        <v>3253</v>
      </c>
      <c r="I852" s="57">
        <v>2013</v>
      </c>
      <c r="J852" s="57" t="s">
        <v>607</v>
      </c>
      <c r="K852" s="57" t="s">
        <v>377</v>
      </c>
      <c r="L852" s="57" t="str">
        <f t="shared" si="398"/>
        <v>2013_専・情報</v>
      </c>
      <c r="M852" s="57" t="str">
        <f t="shared" si="399"/>
        <v>2013_専・情報_情報メディア</v>
      </c>
      <c r="N852" s="57">
        <f t="shared" si="393"/>
        <v>3253</v>
      </c>
      <c r="P852" s="57">
        <f t="shared" si="400"/>
        <v>851</v>
      </c>
    </row>
    <row r="853" spans="2:16" x14ac:dyDescent="0.15">
      <c r="B853" s="50">
        <f t="shared" si="390"/>
        <v>19</v>
      </c>
      <c r="C853" s="50">
        <f t="shared" si="391"/>
        <v>11</v>
      </c>
      <c r="D853" s="50" t="str">
        <f t="shared" si="392"/>
        <v>2013_19_11</v>
      </c>
      <c r="E853" s="50" t="str">
        <f t="shared" si="394"/>
        <v>3_11_19</v>
      </c>
      <c r="F853" s="50">
        <f t="shared" si="395"/>
        <v>3</v>
      </c>
      <c r="G853" s="50">
        <f t="shared" si="396"/>
        <v>254</v>
      </c>
      <c r="H853" s="50">
        <f t="shared" si="397"/>
        <v>3254</v>
      </c>
      <c r="I853" s="57">
        <v>2013</v>
      </c>
      <c r="J853" s="57" t="s">
        <v>607</v>
      </c>
      <c r="K853" s="57" t="s">
        <v>278</v>
      </c>
      <c r="L853" s="57" t="str">
        <f t="shared" si="398"/>
        <v>2013_専・情報</v>
      </c>
      <c r="M853" s="57" t="str">
        <f t="shared" si="399"/>
        <v>2013_専・情報_情報デザイン</v>
      </c>
      <c r="N853" s="57">
        <f t="shared" si="393"/>
        <v>3254</v>
      </c>
      <c r="P853" s="57">
        <f t="shared" si="400"/>
        <v>852</v>
      </c>
    </row>
    <row r="854" spans="2:16" x14ac:dyDescent="0.15">
      <c r="B854" s="50">
        <f t="shared" si="390"/>
        <v>19</v>
      </c>
      <c r="C854" s="50">
        <f t="shared" si="391"/>
        <v>12</v>
      </c>
      <c r="D854" s="50" t="str">
        <f t="shared" si="392"/>
        <v>2013_19_12</v>
      </c>
      <c r="E854" s="50" t="str">
        <f t="shared" si="394"/>
        <v>3_12_19</v>
      </c>
      <c r="F854" s="50">
        <f t="shared" si="395"/>
        <v>3</v>
      </c>
      <c r="G854" s="50">
        <f t="shared" si="396"/>
        <v>255</v>
      </c>
      <c r="H854" s="50">
        <f t="shared" si="397"/>
        <v>3255</v>
      </c>
      <c r="I854" s="57">
        <v>2013</v>
      </c>
      <c r="J854" s="57" t="s">
        <v>607</v>
      </c>
      <c r="K854" s="57" t="s">
        <v>379</v>
      </c>
      <c r="L854" s="57" t="str">
        <f t="shared" si="398"/>
        <v>2013_専・情報</v>
      </c>
      <c r="M854" s="57" t="str">
        <f t="shared" si="399"/>
        <v>2013_専・情報_表現メディアの編集と表現</v>
      </c>
      <c r="N854" s="57">
        <f t="shared" si="393"/>
        <v>3255</v>
      </c>
      <c r="P854" s="57">
        <f t="shared" si="400"/>
        <v>853</v>
      </c>
    </row>
    <row r="855" spans="2:16" x14ac:dyDescent="0.15">
      <c r="B855" s="50">
        <f t="shared" si="390"/>
        <v>19</v>
      </c>
      <c r="C855" s="50">
        <f t="shared" si="391"/>
        <v>13</v>
      </c>
      <c r="D855" s="50" t="str">
        <f t="shared" si="392"/>
        <v>2013_19_13</v>
      </c>
      <c r="E855" s="50" t="str">
        <f t="shared" si="394"/>
        <v>3_13_19</v>
      </c>
      <c r="F855" s="50">
        <f t="shared" si="395"/>
        <v>3</v>
      </c>
      <c r="G855" s="50">
        <f t="shared" si="396"/>
        <v>256</v>
      </c>
      <c r="H855" s="50">
        <f t="shared" si="397"/>
        <v>3256</v>
      </c>
      <c r="I855" s="57">
        <v>2013</v>
      </c>
      <c r="J855" s="57" t="s">
        <v>607</v>
      </c>
      <c r="K855" s="57" t="s">
        <v>381</v>
      </c>
      <c r="L855" s="57" t="str">
        <f t="shared" si="398"/>
        <v>2013_専・情報</v>
      </c>
      <c r="M855" s="57" t="str">
        <f t="shared" si="399"/>
        <v>2013_専・情報_情報コンテンツ実習</v>
      </c>
      <c r="N855" s="57">
        <f t="shared" si="393"/>
        <v>3256</v>
      </c>
      <c r="P855" s="57">
        <f t="shared" si="400"/>
        <v>854</v>
      </c>
    </row>
    <row r="856" spans="2:16" x14ac:dyDescent="0.15">
      <c r="B856" s="50">
        <f t="shared" si="390"/>
        <v>19</v>
      </c>
      <c r="C856" s="50">
        <f t="shared" si="391"/>
        <v>14</v>
      </c>
      <c r="D856" s="50" t="str">
        <f t="shared" si="392"/>
        <v>2013_19_14</v>
      </c>
      <c r="E856" s="50" t="str">
        <f t="shared" si="394"/>
        <v>3_14_19</v>
      </c>
      <c r="F856" s="50">
        <f t="shared" si="395"/>
        <v>3</v>
      </c>
      <c r="G856" s="50">
        <f t="shared" si="396"/>
        <v>257</v>
      </c>
      <c r="H856" s="50">
        <f t="shared" si="397"/>
        <v>3257</v>
      </c>
      <c r="I856" s="57">
        <v>2013</v>
      </c>
      <c r="J856" s="57" t="s">
        <v>607</v>
      </c>
      <c r="K856" s="57" t="s">
        <v>573</v>
      </c>
      <c r="L856" s="57" t="str">
        <f t="shared" si="398"/>
        <v>2013_専・情報</v>
      </c>
      <c r="M856" s="57" t="str">
        <f t="shared" si="399"/>
        <v>2013_専・情報_学校設定科目</v>
      </c>
      <c r="N856" s="57">
        <f t="shared" si="393"/>
        <v>3257</v>
      </c>
      <c r="P856" s="57">
        <f t="shared" si="400"/>
        <v>855</v>
      </c>
    </row>
    <row r="857" spans="2:16" x14ac:dyDescent="0.15">
      <c r="B857" s="50">
        <f t="shared" si="390"/>
        <v>20</v>
      </c>
      <c r="C857" s="50">
        <f t="shared" si="391"/>
        <v>1</v>
      </c>
      <c r="D857" s="50" t="str">
        <f t="shared" si="392"/>
        <v>2013_20_1</v>
      </c>
      <c r="E857" s="50" t="str">
        <f t="shared" si="394"/>
        <v>3_1_20</v>
      </c>
      <c r="F857" s="50">
        <f t="shared" si="395"/>
        <v>3</v>
      </c>
      <c r="G857" s="50">
        <f t="shared" si="396"/>
        <v>258</v>
      </c>
      <c r="H857" s="50">
        <f t="shared" si="397"/>
        <v>3258</v>
      </c>
      <c r="I857" s="57">
        <v>2013</v>
      </c>
      <c r="J857" s="57" t="s">
        <v>282</v>
      </c>
      <c r="K857" s="57" t="s">
        <v>283</v>
      </c>
      <c r="L857" s="57" t="str">
        <f t="shared" si="398"/>
        <v>2013_福祉</v>
      </c>
      <c r="M857" s="57" t="str">
        <f t="shared" si="399"/>
        <v>2013_福祉_社会福祉基礎</v>
      </c>
      <c r="N857" s="57">
        <f t="shared" si="393"/>
        <v>3258</v>
      </c>
      <c r="P857" s="57">
        <f t="shared" si="400"/>
        <v>856</v>
      </c>
    </row>
    <row r="858" spans="2:16" x14ac:dyDescent="0.15">
      <c r="B858" s="50">
        <f t="shared" si="390"/>
        <v>20</v>
      </c>
      <c r="C858" s="50">
        <f t="shared" si="391"/>
        <v>2</v>
      </c>
      <c r="D858" s="50" t="str">
        <f t="shared" si="392"/>
        <v>2013_20_2</v>
      </c>
      <c r="E858" s="50" t="str">
        <f t="shared" si="394"/>
        <v>3_2_20</v>
      </c>
      <c r="F858" s="50">
        <f t="shared" si="395"/>
        <v>3</v>
      </c>
      <c r="G858" s="50">
        <f t="shared" si="396"/>
        <v>259</v>
      </c>
      <c r="H858" s="50">
        <f t="shared" si="397"/>
        <v>3259</v>
      </c>
      <c r="I858" s="57">
        <v>2013</v>
      </c>
      <c r="J858" s="57" t="s">
        <v>282</v>
      </c>
      <c r="K858" s="57" t="s">
        <v>284</v>
      </c>
      <c r="L858" s="57" t="str">
        <f t="shared" si="398"/>
        <v>2013_福祉</v>
      </c>
      <c r="M858" s="57" t="str">
        <f t="shared" si="399"/>
        <v>2013_福祉_介護福祉基礎</v>
      </c>
      <c r="N858" s="57">
        <f t="shared" si="393"/>
        <v>3259</v>
      </c>
      <c r="P858" s="57">
        <f t="shared" si="400"/>
        <v>857</v>
      </c>
    </row>
    <row r="859" spans="2:16" x14ac:dyDescent="0.15">
      <c r="B859" s="50">
        <f t="shared" si="390"/>
        <v>20</v>
      </c>
      <c r="C859" s="50">
        <f t="shared" si="391"/>
        <v>3</v>
      </c>
      <c r="D859" s="50" t="str">
        <f t="shared" si="392"/>
        <v>2013_20_3</v>
      </c>
      <c r="E859" s="50" t="str">
        <f t="shared" si="394"/>
        <v>3_3_20</v>
      </c>
      <c r="F859" s="50">
        <f t="shared" si="395"/>
        <v>3</v>
      </c>
      <c r="G859" s="50">
        <f t="shared" si="396"/>
        <v>260</v>
      </c>
      <c r="H859" s="50">
        <f t="shared" si="397"/>
        <v>3260</v>
      </c>
      <c r="I859" s="57">
        <v>2013</v>
      </c>
      <c r="J859" s="57" t="s">
        <v>282</v>
      </c>
      <c r="K859" s="57" t="s">
        <v>285</v>
      </c>
      <c r="L859" s="57" t="str">
        <f t="shared" si="398"/>
        <v>2013_福祉</v>
      </c>
      <c r="M859" s="57" t="str">
        <f t="shared" si="399"/>
        <v>2013_福祉_コミュニケーション技術</v>
      </c>
      <c r="N859" s="57">
        <f t="shared" si="393"/>
        <v>3260</v>
      </c>
      <c r="P859" s="57">
        <f t="shared" si="400"/>
        <v>858</v>
      </c>
    </row>
    <row r="860" spans="2:16" x14ac:dyDescent="0.15">
      <c r="B860" s="50">
        <f t="shared" si="390"/>
        <v>20</v>
      </c>
      <c r="C860" s="50">
        <f t="shared" si="391"/>
        <v>4</v>
      </c>
      <c r="D860" s="50" t="str">
        <f t="shared" si="392"/>
        <v>2013_20_4</v>
      </c>
      <c r="E860" s="50" t="str">
        <f t="shared" si="394"/>
        <v>3_4_20</v>
      </c>
      <c r="F860" s="50">
        <f t="shared" si="395"/>
        <v>3</v>
      </c>
      <c r="G860" s="50">
        <f t="shared" si="396"/>
        <v>261</v>
      </c>
      <c r="H860" s="50">
        <f t="shared" si="397"/>
        <v>3261</v>
      </c>
      <c r="I860" s="57">
        <v>2013</v>
      </c>
      <c r="J860" s="57" t="s">
        <v>282</v>
      </c>
      <c r="K860" s="57" t="s">
        <v>286</v>
      </c>
      <c r="L860" s="57" t="str">
        <f t="shared" si="398"/>
        <v>2013_福祉</v>
      </c>
      <c r="M860" s="57" t="str">
        <f t="shared" si="399"/>
        <v>2013_福祉_生活支援技術</v>
      </c>
      <c r="N860" s="57">
        <f t="shared" si="393"/>
        <v>3261</v>
      </c>
      <c r="P860" s="57">
        <f t="shared" si="400"/>
        <v>859</v>
      </c>
    </row>
    <row r="861" spans="2:16" x14ac:dyDescent="0.15">
      <c r="B861" s="50">
        <f t="shared" si="390"/>
        <v>20</v>
      </c>
      <c r="C861" s="50">
        <f t="shared" si="391"/>
        <v>5</v>
      </c>
      <c r="D861" s="50" t="str">
        <f t="shared" si="392"/>
        <v>2013_20_5</v>
      </c>
      <c r="E861" s="50" t="str">
        <f t="shared" si="394"/>
        <v>3_5_20</v>
      </c>
      <c r="F861" s="50">
        <f t="shared" si="395"/>
        <v>3</v>
      </c>
      <c r="G861" s="50">
        <f t="shared" si="396"/>
        <v>262</v>
      </c>
      <c r="H861" s="50">
        <f t="shared" si="397"/>
        <v>3262</v>
      </c>
      <c r="I861" s="57">
        <v>2013</v>
      </c>
      <c r="J861" s="57" t="s">
        <v>282</v>
      </c>
      <c r="K861" s="57" t="s">
        <v>287</v>
      </c>
      <c r="L861" s="57" t="str">
        <f t="shared" si="398"/>
        <v>2013_福祉</v>
      </c>
      <c r="M861" s="57" t="str">
        <f t="shared" si="399"/>
        <v>2013_福祉_介護過程</v>
      </c>
      <c r="N861" s="57">
        <f t="shared" si="393"/>
        <v>3262</v>
      </c>
      <c r="P861" s="57">
        <f t="shared" si="400"/>
        <v>860</v>
      </c>
    </row>
    <row r="862" spans="2:16" x14ac:dyDescent="0.15">
      <c r="B862" s="50">
        <f t="shared" si="390"/>
        <v>20</v>
      </c>
      <c r="C862" s="50">
        <f t="shared" si="391"/>
        <v>6</v>
      </c>
      <c r="D862" s="50" t="str">
        <f t="shared" si="392"/>
        <v>2013_20_6</v>
      </c>
      <c r="E862" s="50" t="str">
        <f t="shared" si="394"/>
        <v>3_6_20</v>
      </c>
      <c r="F862" s="50">
        <f t="shared" si="395"/>
        <v>3</v>
      </c>
      <c r="G862" s="50">
        <f t="shared" si="396"/>
        <v>263</v>
      </c>
      <c r="H862" s="50">
        <f t="shared" si="397"/>
        <v>3263</v>
      </c>
      <c r="I862" s="57">
        <v>2013</v>
      </c>
      <c r="J862" s="57" t="s">
        <v>282</v>
      </c>
      <c r="K862" s="57" t="s">
        <v>288</v>
      </c>
      <c r="L862" s="57" t="str">
        <f t="shared" si="398"/>
        <v>2013_福祉</v>
      </c>
      <c r="M862" s="57" t="str">
        <f t="shared" si="399"/>
        <v>2013_福祉_介護総合演習</v>
      </c>
      <c r="N862" s="57">
        <f t="shared" si="393"/>
        <v>3263</v>
      </c>
      <c r="P862" s="57">
        <f t="shared" si="400"/>
        <v>861</v>
      </c>
    </row>
    <row r="863" spans="2:16" x14ac:dyDescent="0.15">
      <c r="B863" s="50">
        <f t="shared" si="390"/>
        <v>20</v>
      </c>
      <c r="C863" s="50">
        <f t="shared" si="391"/>
        <v>7</v>
      </c>
      <c r="D863" s="50" t="str">
        <f t="shared" si="392"/>
        <v>2013_20_7</v>
      </c>
      <c r="E863" s="50" t="str">
        <f t="shared" si="394"/>
        <v>3_7_20</v>
      </c>
      <c r="F863" s="50">
        <f t="shared" si="395"/>
        <v>3</v>
      </c>
      <c r="G863" s="50">
        <f t="shared" si="396"/>
        <v>264</v>
      </c>
      <c r="H863" s="50">
        <f t="shared" si="397"/>
        <v>3264</v>
      </c>
      <c r="I863" s="57">
        <v>2013</v>
      </c>
      <c r="J863" s="57" t="s">
        <v>282</v>
      </c>
      <c r="K863" s="57" t="s">
        <v>289</v>
      </c>
      <c r="L863" s="57" t="str">
        <f t="shared" si="398"/>
        <v>2013_福祉</v>
      </c>
      <c r="M863" s="57" t="str">
        <f t="shared" si="399"/>
        <v>2013_福祉_介護実習</v>
      </c>
      <c r="N863" s="57">
        <f t="shared" si="393"/>
        <v>3264</v>
      </c>
      <c r="P863" s="57">
        <f t="shared" si="400"/>
        <v>862</v>
      </c>
    </row>
    <row r="864" spans="2:16" x14ac:dyDescent="0.15">
      <c r="B864" s="50">
        <f t="shared" si="390"/>
        <v>20</v>
      </c>
      <c r="C864" s="50">
        <f t="shared" si="391"/>
        <v>8</v>
      </c>
      <c r="D864" s="50" t="str">
        <f t="shared" si="392"/>
        <v>2013_20_8</v>
      </c>
      <c r="E864" s="50" t="str">
        <f t="shared" si="394"/>
        <v>3_8_20</v>
      </c>
      <c r="F864" s="50">
        <f t="shared" si="395"/>
        <v>3</v>
      </c>
      <c r="G864" s="50">
        <f t="shared" si="396"/>
        <v>265</v>
      </c>
      <c r="H864" s="50">
        <f t="shared" si="397"/>
        <v>3265</v>
      </c>
      <c r="I864" s="57">
        <v>2013</v>
      </c>
      <c r="J864" s="57" t="s">
        <v>282</v>
      </c>
      <c r="K864" s="57" t="s">
        <v>290</v>
      </c>
      <c r="L864" s="57" t="str">
        <f t="shared" si="398"/>
        <v>2013_福祉</v>
      </c>
      <c r="M864" s="57" t="str">
        <f t="shared" si="399"/>
        <v>2013_福祉_こころとからだの理解</v>
      </c>
      <c r="N864" s="57">
        <f t="shared" si="393"/>
        <v>3265</v>
      </c>
      <c r="P864" s="57">
        <f t="shared" si="400"/>
        <v>863</v>
      </c>
    </row>
    <row r="865" spans="2:16" x14ac:dyDescent="0.15">
      <c r="B865" s="50">
        <f t="shared" si="390"/>
        <v>20</v>
      </c>
      <c r="C865" s="50">
        <f t="shared" si="391"/>
        <v>9</v>
      </c>
      <c r="D865" s="50" t="str">
        <f t="shared" si="392"/>
        <v>2013_20_9</v>
      </c>
      <c r="E865" s="50" t="str">
        <f t="shared" si="394"/>
        <v>3_9_20</v>
      </c>
      <c r="F865" s="50">
        <f t="shared" si="395"/>
        <v>3</v>
      </c>
      <c r="G865" s="50">
        <f t="shared" si="396"/>
        <v>266</v>
      </c>
      <c r="H865" s="50">
        <f t="shared" si="397"/>
        <v>3266</v>
      </c>
      <c r="I865" s="57">
        <v>2013</v>
      </c>
      <c r="J865" s="57" t="s">
        <v>282</v>
      </c>
      <c r="K865" s="57" t="s">
        <v>375</v>
      </c>
      <c r="L865" s="57" t="str">
        <f t="shared" si="398"/>
        <v>2013_福祉</v>
      </c>
      <c r="M865" s="57" t="str">
        <f t="shared" si="399"/>
        <v>2013_福祉_福祉情報活用</v>
      </c>
      <c r="N865" s="57">
        <f t="shared" si="393"/>
        <v>3266</v>
      </c>
      <c r="P865" s="57">
        <f t="shared" si="400"/>
        <v>864</v>
      </c>
    </row>
    <row r="866" spans="2:16" x14ac:dyDescent="0.15">
      <c r="B866" s="50">
        <f t="shared" si="390"/>
        <v>20</v>
      </c>
      <c r="C866" s="50">
        <f t="shared" si="391"/>
        <v>10</v>
      </c>
      <c r="D866" s="50" t="str">
        <f t="shared" si="392"/>
        <v>2013_20_10</v>
      </c>
      <c r="E866" s="50" t="str">
        <f t="shared" si="394"/>
        <v>3_10_20</v>
      </c>
      <c r="F866" s="50">
        <f t="shared" si="395"/>
        <v>3</v>
      </c>
      <c r="G866" s="50">
        <f t="shared" si="396"/>
        <v>267</v>
      </c>
      <c r="H866" s="50">
        <f t="shared" si="397"/>
        <v>3267</v>
      </c>
      <c r="I866" s="57">
        <v>2013</v>
      </c>
      <c r="J866" s="57" t="s">
        <v>282</v>
      </c>
      <c r="K866" s="57" t="s">
        <v>573</v>
      </c>
      <c r="L866" s="57" t="str">
        <f t="shared" si="398"/>
        <v>2013_福祉</v>
      </c>
      <c r="M866" s="57" t="str">
        <f t="shared" si="399"/>
        <v>2013_福祉_学校設定科目</v>
      </c>
      <c r="N866" s="57">
        <f t="shared" si="393"/>
        <v>3267</v>
      </c>
      <c r="P866" s="57">
        <f t="shared" si="400"/>
        <v>865</v>
      </c>
    </row>
    <row r="867" spans="2:16" x14ac:dyDescent="0.15">
      <c r="B867" s="50">
        <f t="shared" si="390"/>
        <v>21</v>
      </c>
      <c r="C867" s="50">
        <f t="shared" si="391"/>
        <v>1</v>
      </c>
      <c r="D867" s="50" t="str">
        <f t="shared" si="392"/>
        <v>2013_21_1</v>
      </c>
      <c r="E867" s="50" t="str">
        <f t="shared" si="394"/>
        <v>3_1_21</v>
      </c>
      <c r="F867" s="50">
        <f t="shared" si="395"/>
        <v>3</v>
      </c>
      <c r="G867" s="50">
        <f t="shared" si="396"/>
        <v>268</v>
      </c>
      <c r="H867" s="50">
        <f t="shared" si="397"/>
        <v>3268</v>
      </c>
      <c r="I867" s="57">
        <v>2013</v>
      </c>
      <c r="J867" s="57" t="s">
        <v>109</v>
      </c>
      <c r="K867" s="57" t="s">
        <v>292</v>
      </c>
      <c r="L867" s="57" t="str">
        <f t="shared" si="398"/>
        <v>2013_理数</v>
      </c>
      <c r="M867" s="57" t="str">
        <f t="shared" si="399"/>
        <v>2013_理数_理数数学Ⅰ</v>
      </c>
      <c r="N867" s="57">
        <f t="shared" si="393"/>
        <v>3268</v>
      </c>
      <c r="P867" s="57">
        <f t="shared" si="400"/>
        <v>866</v>
      </c>
    </row>
    <row r="868" spans="2:16" x14ac:dyDescent="0.15">
      <c r="B868" s="50">
        <f t="shared" si="390"/>
        <v>21</v>
      </c>
      <c r="C868" s="50">
        <f t="shared" si="391"/>
        <v>2</v>
      </c>
      <c r="D868" s="50" t="str">
        <f t="shared" si="392"/>
        <v>2013_21_2</v>
      </c>
      <c r="E868" s="50" t="str">
        <f t="shared" si="394"/>
        <v>3_2_21</v>
      </c>
      <c r="F868" s="50">
        <f t="shared" si="395"/>
        <v>3</v>
      </c>
      <c r="G868" s="50">
        <f t="shared" si="396"/>
        <v>269</v>
      </c>
      <c r="H868" s="50">
        <f t="shared" si="397"/>
        <v>3269</v>
      </c>
      <c r="I868" s="57">
        <v>2013</v>
      </c>
      <c r="J868" s="57" t="s">
        <v>109</v>
      </c>
      <c r="K868" s="57" t="s">
        <v>293</v>
      </c>
      <c r="L868" s="57" t="str">
        <f t="shared" si="398"/>
        <v>2013_理数</v>
      </c>
      <c r="M868" s="57" t="str">
        <f t="shared" si="399"/>
        <v>2013_理数_理数数学Ⅱ</v>
      </c>
      <c r="N868" s="57">
        <f t="shared" si="393"/>
        <v>3269</v>
      </c>
      <c r="P868" s="57">
        <f t="shared" si="400"/>
        <v>867</v>
      </c>
    </row>
    <row r="869" spans="2:16" x14ac:dyDescent="0.15">
      <c r="B869" s="50">
        <f t="shared" si="390"/>
        <v>21</v>
      </c>
      <c r="C869" s="50">
        <f t="shared" si="391"/>
        <v>3</v>
      </c>
      <c r="D869" s="50" t="str">
        <f t="shared" si="392"/>
        <v>2013_21_3</v>
      </c>
      <c r="E869" s="50" t="str">
        <f t="shared" si="394"/>
        <v>3_3_21</v>
      </c>
      <c r="F869" s="50">
        <f t="shared" si="395"/>
        <v>3</v>
      </c>
      <c r="G869" s="50">
        <f t="shared" si="396"/>
        <v>270</v>
      </c>
      <c r="H869" s="50">
        <f t="shared" si="397"/>
        <v>3270</v>
      </c>
      <c r="I869" s="57">
        <v>2013</v>
      </c>
      <c r="J869" s="57" t="s">
        <v>109</v>
      </c>
      <c r="K869" s="57" t="s">
        <v>294</v>
      </c>
      <c r="L869" s="57" t="str">
        <f t="shared" si="398"/>
        <v>2013_理数</v>
      </c>
      <c r="M869" s="57" t="str">
        <f t="shared" si="399"/>
        <v>2013_理数_理数数学特論</v>
      </c>
      <c r="N869" s="57">
        <f t="shared" si="393"/>
        <v>3270</v>
      </c>
      <c r="P869" s="57">
        <f t="shared" si="400"/>
        <v>868</v>
      </c>
    </row>
    <row r="870" spans="2:16" x14ac:dyDescent="0.15">
      <c r="B870" s="50">
        <f t="shared" si="390"/>
        <v>21</v>
      </c>
      <c r="C870" s="50">
        <f t="shared" si="391"/>
        <v>4</v>
      </c>
      <c r="D870" s="50" t="str">
        <f t="shared" si="392"/>
        <v>2013_21_4</v>
      </c>
      <c r="E870" s="50" t="str">
        <f t="shared" si="394"/>
        <v>3_4_21</v>
      </c>
      <c r="F870" s="50">
        <f t="shared" si="395"/>
        <v>3</v>
      </c>
      <c r="G870" s="50">
        <f t="shared" si="396"/>
        <v>271</v>
      </c>
      <c r="H870" s="50">
        <f t="shared" si="397"/>
        <v>3271</v>
      </c>
      <c r="I870" s="57">
        <v>2013</v>
      </c>
      <c r="J870" s="57" t="s">
        <v>109</v>
      </c>
      <c r="K870" s="57" t="s">
        <v>295</v>
      </c>
      <c r="L870" s="57" t="str">
        <f t="shared" si="398"/>
        <v>2013_理数</v>
      </c>
      <c r="M870" s="57" t="str">
        <f t="shared" si="399"/>
        <v>2013_理数_理数物理</v>
      </c>
      <c r="N870" s="57">
        <f t="shared" si="393"/>
        <v>3271</v>
      </c>
      <c r="P870" s="57">
        <f t="shared" si="400"/>
        <v>869</v>
      </c>
    </row>
    <row r="871" spans="2:16" x14ac:dyDescent="0.15">
      <c r="B871" s="50">
        <f t="shared" si="390"/>
        <v>21</v>
      </c>
      <c r="C871" s="50">
        <f t="shared" si="391"/>
        <v>5</v>
      </c>
      <c r="D871" s="50" t="str">
        <f t="shared" si="392"/>
        <v>2013_21_5</v>
      </c>
      <c r="E871" s="50" t="str">
        <f t="shared" si="394"/>
        <v>3_5_21</v>
      </c>
      <c r="F871" s="50">
        <f t="shared" si="395"/>
        <v>3</v>
      </c>
      <c r="G871" s="50">
        <f t="shared" si="396"/>
        <v>272</v>
      </c>
      <c r="H871" s="50">
        <f t="shared" si="397"/>
        <v>3272</v>
      </c>
      <c r="I871" s="57">
        <v>2013</v>
      </c>
      <c r="J871" s="57" t="s">
        <v>109</v>
      </c>
      <c r="K871" s="57" t="s">
        <v>296</v>
      </c>
      <c r="L871" s="57" t="str">
        <f t="shared" si="398"/>
        <v>2013_理数</v>
      </c>
      <c r="M871" s="57" t="str">
        <f t="shared" si="399"/>
        <v>2013_理数_理数化学</v>
      </c>
      <c r="N871" s="57">
        <f t="shared" si="393"/>
        <v>3272</v>
      </c>
      <c r="P871" s="57">
        <f t="shared" si="400"/>
        <v>870</v>
      </c>
    </row>
    <row r="872" spans="2:16" x14ac:dyDescent="0.15">
      <c r="B872" s="50">
        <f t="shared" si="390"/>
        <v>21</v>
      </c>
      <c r="C872" s="50">
        <f t="shared" si="391"/>
        <v>6</v>
      </c>
      <c r="D872" s="50" t="str">
        <f t="shared" si="392"/>
        <v>2013_21_6</v>
      </c>
      <c r="E872" s="50" t="str">
        <f t="shared" si="394"/>
        <v>3_6_21</v>
      </c>
      <c r="F872" s="50">
        <f t="shared" si="395"/>
        <v>3</v>
      </c>
      <c r="G872" s="50">
        <f t="shared" si="396"/>
        <v>273</v>
      </c>
      <c r="H872" s="50">
        <f t="shared" si="397"/>
        <v>3273</v>
      </c>
      <c r="I872" s="57">
        <v>2013</v>
      </c>
      <c r="J872" s="57" t="s">
        <v>109</v>
      </c>
      <c r="K872" s="57" t="s">
        <v>297</v>
      </c>
      <c r="L872" s="57" t="str">
        <f t="shared" si="398"/>
        <v>2013_理数</v>
      </c>
      <c r="M872" s="57" t="str">
        <f t="shared" si="399"/>
        <v>2013_理数_理数生物</v>
      </c>
      <c r="N872" s="57">
        <f t="shared" si="393"/>
        <v>3273</v>
      </c>
      <c r="P872" s="57">
        <f t="shared" si="400"/>
        <v>871</v>
      </c>
    </row>
    <row r="873" spans="2:16" x14ac:dyDescent="0.15">
      <c r="B873" s="50">
        <f t="shared" si="390"/>
        <v>21</v>
      </c>
      <c r="C873" s="50">
        <f t="shared" si="391"/>
        <v>7</v>
      </c>
      <c r="D873" s="50" t="str">
        <f t="shared" si="392"/>
        <v>2013_21_7</v>
      </c>
      <c r="E873" s="50" t="str">
        <f t="shared" si="394"/>
        <v>3_7_21</v>
      </c>
      <c r="F873" s="50">
        <f t="shared" si="395"/>
        <v>3</v>
      </c>
      <c r="G873" s="50">
        <f t="shared" si="396"/>
        <v>274</v>
      </c>
      <c r="H873" s="50">
        <f t="shared" si="397"/>
        <v>3274</v>
      </c>
      <c r="I873" s="57">
        <v>2013</v>
      </c>
      <c r="J873" s="57" t="s">
        <v>109</v>
      </c>
      <c r="K873" s="57" t="s">
        <v>298</v>
      </c>
      <c r="L873" s="57" t="str">
        <f t="shared" si="398"/>
        <v>2013_理数</v>
      </c>
      <c r="M873" s="57" t="str">
        <f t="shared" si="399"/>
        <v>2013_理数_理数地学</v>
      </c>
      <c r="N873" s="57">
        <f t="shared" si="393"/>
        <v>3274</v>
      </c>
      <c r="P873" s="57">
        <f t="shared" si="400"/>
        <v>872</v>
      </c>
    </row>
    <row r="874" spans="2:16" x14ac:dyDescent="0.15">
      <c r="B874" s="50">
        <f t="shared" si="390"/>
        <v>21</v>
      </c>
      <c r="C874" s="50">
        <f t="shared" si="391"/>
        <v>8</v>
      </c>
      <c r="D874" s="50" t="str">
        <f t="shared" si="392"/>
        <v>2013_21_8</v>
      </c>
      <c r="E874" s="50" t="str">
        <f t="shared" si="394"/>
        <v>3_8_21</v>
      </c>
      <c r="F874" s="50">
        <f t="shared" si="395"/>
        <v>3</v>
      </c>
      <c r="G874" s="50">
        <f t="shared" si="396"/>
        <v>275</v>
      </c>
      <c r="H874" s="50">
        <f t="shared" si="397"/>
        <v>3275</v>
      </c>
      <c r="I874" s="57">
        <v>2013</v>
      </c>
      <c r="J874" s="57" t="s">
        <v>109</v>
      </c>
      <c r="K874" s="57" t="s">
        <v>115</v>
      </c>
      <c r="L874" s="57" t="str">
        <f t="shared" si="398"/>
        <v>2013_理数</v>
      </c>
      <c r="M874" s="57" t="str">
        <f t="shared" si="399"/>
        <v>2013_理数_課題研究</v>
      </c>
      <c r="N874" s="57">
        <f t="shared" si="393"/>
        <v>3275</v>
      </c>
      <c r="P874" s="57">
        <f t="shared" si="400"/>
        <v>873</v>
      </c>
    </row>
    <row r="875" spans="2:16" x14ac:dyDescent="0.15">
      <c r="B875" s="50">
        <f t="shared" si="390"/>
        <v>21</v>
      </c>
      <c r="C875" s="50">
        <f t="shared" si="391"/>
        <v>9</v>
      </c>
      <c r="D875" s="50" t="str">
        <f t="shared" si="392"/>
        <v>2013_21_9</v>
      </c>
      <c r="E875" s="50" t="str">
        <f t="shared" si="394"/>
        <v>3_9_21</v>
      </c>
      <c r="F875" s="50">
        <f t="shared" si="395"/>
        <v>3</v>
      </c>
      <c r="G875" s="50">
        <f t="shared" si="396"/>
        <v>276</v>
      </c>
      <c r="H875" s="50">
        <f t="shared" si="397"/>
        <v>3276</v>
      </c>
      <c r="I875" s="57">
        <v>2013</v>
      </c>
      <c r="J875" s="57" t="s">
        <v>109</v>
      </c>
      <c r="K875" s="57" t="s">
        <v>573</v>
      </c>
      <c r="L875" s="57" t="str">
        <f t="shared" si="398"/>
        <v>2013_理数</v>
      </c>
      <c r="M875" s="57" t="str">
        <f t="shared" si="399"/>
        <v>2013_理数_学校設定科目</v>
      </c>
      <c r="N875" s="57">
        <f t="shared" si="393"/>
        <v>3276</v>
      </c>
      <c r="P875" s="57">
        <f t="shared" si="400"/>
        <v>874</v>
      </c>
    </row>
    <row r="876" spans="2:16" x14ac:dyDescent="0.15">
      <c r="B876" s="50">
        <f t="shared" si="390"/>
        <v>22</v>
      </c>
      <c r="C876" s="50">
        <f t="shared" si="391"/>
        <v>1</v>
      </c>
      <c r="D876" s="50" t="str">
        <f t="shared" si="392"/>
        <v>2013_22_1</v>
      </c>
      <c r="E876" s="50" t="str">
        <f t="shared" si="394"/>
        <v>3_1_22</v>
      </c>
      <c r="F876" s="50">
        <f t="shared" si="395"/>
        <v>3</v>
      </c>
      <c r="G876" s="50">
        <f t="shared" si="396"/>
        <v>277</v>
      </c>
      <c r="H876" s="50">
        <f t="shared" si="397"/>
        <v>3277</v>
      </c>
      <c r="I876" s="57">
        <v>2013</v>
      </c>
      <c r="J876" s="57" t="s">
        <v>88</v>
      </c>
      <c r="K876" s="57" t="s">
        <v>299</v>
      </c>
      <c r="L876" s="57" t="str">
        <f t="shared" si="398"/>
        <v>2013_体育</v>
      </c>
      <c r="M876" s="57" t="str">
        <f t="shared" si="399"/>
        <v>2013_体育_スポーツ概論</v>
      </c>
      <c r="N876" s="57">
        <f t="shared" si="393"/>
        <v>3277</v>
      </c>
      <c r="P876" s="57">
        <f t="shared" si="400"/>
        <v>875</v>
      </c>
    </row>
    <row r="877" spans="2:16" x14ac:dyDescent="0.15">
      <c r="B877" s="50">
        <f t="shared" si="390"/>
        <v>22</v>
      </c>
      <c r="C877" s="50">
        <f t="shared" si="391"/>
        <v>2</v>
      </c>
      <c r="D877" s="50" t="str">
        <f t="shared" si="392"/>
        <v>2013_22_2</v>
      </c>
      <c r="E877" s="50" t="str">
        <f t="shared" si="394"/>
        <v>3_2_22</v>
      </c>
      <c r="F877" s="50">
        <f t="shared" si="395"/>
        <v>3</v>
      </c>
      <c r="G877" s="50">
        <f t="shared" si="396"/>
        <v>278</v>
      </c>
      <c r="H877" s="50">
        <f t="shared" si="397"/>
        <v>3278</v>
      </c>
      <c r="I877" s="57">
        <v>2013</v>
      </c>
      <c r="J877" s="57" t="s">
        <v>88</v>
      </c>
      <c r="K877" s="57" t="s">
        <v>300</v>
      </c>
      <c r="L877" s="57" t="str">
        <f t="shared" si="398"/>
        <v>2013_体育</v>
      </c>
      <c r="M877" s="57" t="str">
        <f t="shared" si="399"/>
        <v>2013_体育_スポーツⅠ</v>
      </c>
      <c r="N877" s="57">
        <f t="shared" si="393"/>
        <v>3278</v>
      </c>
      <c r="P877" s="57">
        <f t="shared" si="400"/>
        <v>876</v>
      </c>
    </row>
    <row r="878" spans="2:16" x14ac:dyDescent="0.15">
      <c r="B878" s="50">
        <f t="shared" si="390"/>
        <v>22</v>
      </c>
      <c r="C878" s="50">
        <f t="shared" si="391"/>
        <v>3</v>
      </c>
      <c r="D878" s="50" t="str">
        <f t="shared" si="392"/>
        <v>2013_22_3</v>
      </c>
      <c r="E878" s="50" t="str">
        <f t="shared" si="394"/>
        <v>3_3_22</v>
      </c>
      <c r="F878" s="50">
        <f t="shared" si="395"/>
        <v>3</v>
      </c>
      <c r="G878" s="50">
        <f t="shared" si="396"/>
        <v>279</v>
      </c>
      <c r="H878" s="50">
        <f t="shared" si="397"/>
        <v>3279</v>
      </c>
      <c r="I878" s="57">
        <v>2013</v>
      </c>
      <c r="J878" s="57" t="s">
        <v>88</v>
      </c>
      <c r="K878" s="57" t="s">
        <v>301</v>
      </c>
      <c r="L878" s="57" t="str">
        <f t="shared" si="398"/>
        <v>2013_体育</v>
      </c>
      <c r="M878" s="57" t="str">
        <f t="shared" si="399"/>
        <v>2013_体育_スポーツⅡ</v>
      </c>
      <c r="N878" s="57">
        <f t="shared" si="393"/>
        <v>3279</v>
      </c>
      <c r="P878" s="57">
        <f t="shared" si="400"/>
        <v>877</v>
      </c>
    </row>
    <row r="879" spans="2:16" x14ac:dyDescent="0.15">
      <c r="B879" s="50">
        <f t="shared" si="390"/>
        <v>22</v>
      </c>
      <c r="C879" s="50">
        <f t="shared" si="391"/>
        <v>4</v>
      </c>
      <c r="D879" s="50" t="str">
        <f t="shared" si="392"/>
        <v>2013_22_4</v>
      </c>
      <c r="E879" s="50" t="str">
        <f t="shared" si="394"/>
        <v>3_4_22</v>
      </c>
      <c r="F879" s="50">
        <f t="shared" si="395"/>
        <v>3</v>
      </c>
      <c r="G879" s="50">
        <f t="shared" si="396"/>
        <v>280</v>
      </c>
      <c r="H879" s="50">
        <f t="shared" si="397"/>
        <v>3280</v>
      </c>
      <c r="I879" s="57">
        <v>2013</v>
      </c>
      <c r="J879" s="57" t="s">
        <v>88</v>
      </c>
      <c r="K879" s="57" t="s">
        <v>302</v>
      </c>
      <c r="L879" s="57" t="str">
        <f t="shared" si="398"/>
        <v>2013_体育</v>
      </c>
      <c r="M879" s="57" t="str">
        <f t="shared" si="399"/>
        <v>2013_体育_スポーツⅢ</v>
      </c>
      <c r="N879" s="57">
        <f t="shared" si="393"/>
        <v>3280</v>
      </c>
      <c r="P879" s="57">
        <f t="shared" si="400"/>
        <v>878</v>
      </c>
    </row>
    <row r="880" spans="2:16" x14ac:dyDescent="0.15">
      <c r="B880" s="50">
        <f t="shared" si="390"/>
        <v>22</v>
      </c>
      <c r="C880" s="50">
        <f t="shared" si="391"/>
        <v>5</v>
      </c>
      <c r="D880" s="50" t="str">
        <f t="shared" si="392"/>
        <v>2013_22_5</v>
      </c>
      <c r="E880" s="50" t="str">
        <f t="shared" si="394"/>
        <v>3_5_22</v>
      </c>
      <c r="F880" s="50">
        <f t="shared" si="395"/>
        <v>3</v>
      </c>
      <c r="G880" s="50">
        <f t="shared" si="396"/>
        <v>281</v>
      </c>
      <c r="H880" s="50">
        <f t="shared" si="397"/>
        <v>3281</v>
      </c>
      <c r="I880" s="57">
        <v>2013</v>
      </c>
      <c r="J880" s="57" t="s">
        <v>88</v>
      </c>
      <c r="K880" s="57" t="s">
        <v>303</v>
      </c>
      <c r="L880" s="57" t="str">
        <f t="shared" si="398"/>
        <v>2013_体育</v>
      </c>
      <c r="M880" s="57" t="str">
        <f t="shared" si="399"/>
        <v>2013_体育_スポーツⅣ</v>
      </c>
      <c r="N880" s="57">
        <f t="shared" si="393"/>
        <v>3281</v>
      </c>
      <c r="P880" s="57">
        <f t="shared" si="400"/>
        <v>879</v>
      </c>
    </row>
    <row r="881" spans="2:16" x14ac:dyDescent="0.15">
      <c r="B881" s="50">
        <f t="shared" si="390"/>
        <v>22</v>
      </c>
      <c r="C881" s="50">
        <f t="shared" si="391"/>
        <v>6</v>
      </c>
      <c r="D881" s="50" t="str">
        <f t="shared" si="392"/>
        <v>2013_22_6</v>
      </c>
      <c r="E881" s="50" t="str">
        <f t="shared" si="394"/>
        <v>3_6_22</v>
      </c>
      <c r="F881" s="50">
        <f t="shared" si="395"/>
        <v>3</v>
      </c>
      <c r="G881" s="50">
        <f t="shared" si="396"/>
        <v>282</v>
      </c>
      <c r="H881" s="50">
        <f t="shared" si="397"/>
        <v>3282</v>
      </c>
      <c r="I881" s="57">
        <v>2013</v>
      </c>
      <c r="J881" s="57" t="s">
        <v>88</v>
      </c>
      <c r="K881" s="57" t="s">
        <v>304</v>
      </c>
      <c r="L881" s="57" t="str">
        <f t="shared" si="398"/>
        <v>2013_体育</v>
      </c>
      <c r="M881" s="57" t="str">
        <f t="shared" si="399"/>
        <v>2013_体育_スポーツⅤ</v>
      </c>
      <c r="N881" s="57">
        <f t="shared" si="393"/>
        <v>3282</v>
      </c>
      <c r="P881" s="57">
        <f t="shared" si="400"/>
        <v>880</v>
      </c>
    </row>
    <row r="882" spans="2:16" x14ac:dyDescent="0.15">
      <c r="B882" s="50">
        <f t="shared" si="390"/>
        <v>22</v>
      </c>
      <c r="C882" s="50">
        <f t="shared" si="391"/>
        <v>7</v>
      </c>
      <c r="D882" s="50" t="str">
        <f t="shared" si="392"/>
        <v>2013_22_7</v>
      </c>
      <c r="E882" s="50" t="str">
        <f t="shared" si="394"/>
        <v>3_7_22</v>
      </c>
      <c r="F882" s="50">
        <f t="shared" si="395"/>
        <v>3</v>
      </c>
      <c r="G882" s="50">
        <f t="shared" si="396"/>
        <v>283</v>
      </c>
      <c r="H882" s="50">
        <f t="shared" si="397"/>
        <v>3283</v>
      </c>
      <c r="I882" s="57">
        <v>2013</v>
      </c>
      <c r="J882" s="57" t="s">
        <v>88</v>
      </c>
      <c r="K882" s="57" t="s">
        <v>305</v>
      </c>
      <c r="L882" s="57" t="str">
        <f t="shared" si="398"/>
        <v>2013_体育</v>
      </c>
      <c r="M882" s="57" t="str">
        <f t="shared" si="399"/>
        <v>2013_体育_スポーツⅥ</v>
      </c>
      <c r="N882" s="57">
        <f t="shared" si="393"/>
        <v>3283</v>
      </c>
      <c r="P882" s="57">
        <f t="shared" si="400"/>
        <v>881</v>
      </c>
    </row>
    <row r="883" spans="2:16" x14ac:dyDescent="0.15">
      <c r="B883" s="50">
        <f t="shared" si="390"/>
        <v>22</v>
      </c>
      <c r="C883" s="50">
        <f t="shared" si="391"/>
        <v>8</v>
      </c>
      <c r="D883" s="50" t="str">
        <f t="shared" si="392"/>
        <v>2013_22_8</v>
      </c>
      <c r="E883" s="50" t="str">
        <f t="shared" si="394"/>
        <v>3_8_22</v>
      </c>
      <c r="F883" s="50">
        <f t="shared" si="395"/>
        <v>3</v>
      </c>
      <c r="G883" s="50">
        <f t="shared" si="396"/>
        <v>284</v>
      </c>
      <c r="H883" s="50">
        <f t="shared" si="397"/>
        <v>3284</v>
      </c>
      <c r="I883" s="57">
        <v>2013</v>
      </c>
      <c r="J883" s="57" t="s">
        <v>88</v>
      </c>
      <c r="K883" s="57" t="s">
        <v>306</v>
      </c>
      <c r="L883" s="57" t="str">
        <f t="shared" si="398"/>
        <v>2013_体育</v>
      </c>
      <c r="M883" s="57" t="str">
        <f t="shared" si="399"/>
        <v>2013_体育_スポーツ総合演習</v>
      </c>
      <c r="N883" s="57">
        <f t="shared" si="393"/>
        <v>3284</v>
      </c>
      <c r="P883" s="57">
        <f t="shared" si="400"/>
        <v>882</v>
      </c>
    </row>
    <row r="884" spans="2:16" x14ac:dyDescent="0.15">
      <c r="B884" s="50">
        <f t="shared" si="390"/>
        <v>22</v>
      </c>
      <c r="C884" s="50">
        <f t="shared" si="391"/>
        <v>9</v>
      </c>
      <c r="D884" s="50" t="str">
        <f t="shared" si="392"/>
        <v>2013_22_9</v>
      </c>
      <c r="E884" s="50" t="str">
        <f t="shared" si="394"/>
        <v>3_9_22</v>
      </c>
      <c r="F884" s="50">
        <f t="shared" si="395"/>
        <v>3</v>
      </c>
      <c r="G884" s="50">
        <f t="shared" si="396"/>
        <v>285</v>
      </c>
      <c r="H884" s="50">
        <f t="shared" si="397"/>
        <v>3285</v>
      </c>
      <c r="I884" s="57">
        <v>2013</v>
      </c>
      <c r="J884" s="57" t="s">
        <v>88</v>
      </c>
      <c r="K884" s="57" t="s">
        <v>573</v>
      </c>
      <c r="L884" s="57" t="str">
        <f t="shared" si="398"/>
        <v>2013_体育</v>
      </c>
      <c r="M884" s="57" t="str">
        <f t="shared" si="399"/>
        <v>2013_体育_学校設定科目</v>
      </c>
      <c r="N884" s="57">
        <f t="shared" si="393"/>
        <v>3285</v>
      </c>
      <c r="P884" s="57">
        <f t="shared" si="400"/>
        <v>883</v>
      </c>
    </row>
    <row r="885" spans="2:16" x14ac:dyDescent="0.15">
      <c r="B885" s="50">
        <f t="shared" si="390"/>
        <v>23</v>
      </c>
      <c r="C885" s="50">
        <f t="shared" si="391"/>
        <v>1</v>
      </c>
      <c r="D885" s="50" t="str">
        <f t="shared" si="392"/>
        <v>2013_23_1</v>
      </c>
      <c r="E885" s="50" t="str">
        <f t="shared" si="394"/>
        <v>3_1_23</v>
      </c>
      <c r="F885" s="50">
        <f t="shared" si="395"/>
        <v>3</v>
      </c>
      <c r="G885" s="50">
        <f t="shared" si="396"/>
        <v>286</v>
      </c>
      <c r="H885" s="50">
        <f t="shared" si="397"/>
        <v>3286</v>
      </c>
      <c r="I885" s="57">
        <v>2013</v>
      </c>
      <c r="J885" s="57" t="s">
        <v>307</v>
      </c>
      <c r="K885" s="57" t="s">
        <v>308</v>
      </c>
      <c r="L885" s="57" t="str">
        <f t="shared" si="398"/>
        <v>2013_音楽</v>
      </c>
      <c r="M885" s="57" t="str">
        <f t="shared" si="399"/>
        <v>2013_音楽_音楽理論</v>
      </c>
      <c r="N885" s="57">
        <f t="shared" si="393"/>
        <v>3286</v>
      </c>
      <c r="P885" s="57">
        <f t="shared" si="400"/>
        <v>884</v>
      </c>
    </row>
    <row r="886" spans="2:16" x14ac:dyDescent="0.15">
      <c r="B886" s="50">
        <f t="shared" si="390"/>
        <v>23</v>
      </c>
      <c r="C886" s="50">
        <f t="shared" si="391"/>
        <v>2</v>
      </c>
      <c r="D886" s="50" t="str">
        <f t="shared" si="392"/>
        <v>2013_23_2</v>
      </c>
      <c r="E886" s="50" t="str">
        <f t="shared" si="394"/>
        <v>3_2_23</v>
      </c>
      <c r="F886" s="50">
        <f t="shared" si="395"/>
        <v>3</v>
      </c>
      <c r="G886" s="50">
        <f t="shared" si="396"/>
        <v>287</v>
      </c>
      <c r="H886" s="50">
        <f t="shared" si="397"/>
        <v>3287</v>
      </c>
      <c r="I886" s="57">
        <v>2013</v>
      </c>
      <c r="J886" s="57" t="s">
        <v>307</v>
      </c>
      <c r="K886" s="57" t="s">
        <v>309</v>
      </c>
      <c r="L886" s="57" t="str">
        <f t="shared" si="398"/>
        <v>2013_音楽</v>
      </c>
      <c r="M886" s="57" t="str">
        <f t="shared" si="399"/>
        <v>2013_音楽_音楽史</v>
      </c>
      <c r="N886" s="57">
        <f t="shared" si="393"/>
        <v>3287</v>
      </c>
      <c r="P886" s="57">
        <f t="shared" si="400"/>
        <v>885</v>
      </c>
    </row>
    <row r="887" spans="2:16" x14ac:dyDescent="0.15">
      <c r="B887" s="50">
        <f t="shared" si="390"/>
        <v>23</v>
      </c>
      <c r="C887" s="50">
        <f t="shared" si="391"/>
        <v>3</v>
      </c>
      <c r="D887" s="50" t="str">
        <f t="shared" si="392"/>
        <v>2013_23_3</v>
      </c>
      <c r="E887" s="50" t="str">
        <f t="shared" si="394"/>
        <v>3_3_23</v>
      </c>
      <c r="F887" s="50">
        <f t="shared" si="395"/>
        <v>3</v>
      </c>
      <c r="G887" s="50">
        <f t="shared" si="396"/>
        <v>288</v>
      </c>
      <c r="H887" s="50">
        <f t="shared" si="397"/>
        <v>3288</v>
      </c>
      <c r="I887" s="57">
        <v>2013</v>
      </c>
      <c r="J887" s="57" t="s">
        <v>307</v>
      </c>
      <c r="K887" s="57" t="s">
        <v>310</v>
      </c>
      <c r="L887" s="57" t="str">
        <f t="shared" si="398"/>
        <v>2013_音楽</v>
      </c>
      <c r="M887" s="57" t="str">
        <f t="shared" si="399"/>
        <v>2013_音楽_演奏研究</v>
      </c>
      <c r="N887" s="57">
        <f t="shared" si="393"/>
        <v>3288</v>
      </c>
      <c r="P887" s="57">
        <f t="shared" si="400"/>
        <v>886</v>
      </c>
    </row>
    <row r="888" spans="2:16" x14ac:dyDescent="0.15">
      <c r="B888" s="50">
        <f t="shared" si="390"/>
        <v>23</v>
      </c>
      <c r="C888" s="50">
        <f t="shared" si="391"/>
        <v>4</v>
      </c>
      <c r="D888" s="50" t="str">
        <f t="shared" si="392"/>
        <v>2013_23_4</v>
      </c>
      <c r="E888" s="50" t="str">
        <f t="shared" si="394"/>
        <v>3_4_23</v>
      </c>
      <c r="F888" s="50">
        <f t="shared" si="395"/>
        <v>3</v>
      </c>
      <c r="G888" s="50">
        <f t="shared" si="396"/>
        <v>289</v>
      </c>
      <c r="H888" s="50">
        <f t="shared" si="397"/>
        <v>3289</v>
      </c>
      <c r="I888" s="57">
        <v>2013</v>
      </c>
      <c r="J888" s="57" t="s">
        <v>307</v>
      </c>
      <c r="K888" s="57" t="s">
        <v>311</v>
      </c>
      <c r="L888" s="57" t="str">
        <f t="shared" si="398"/>
        <v>2013_音楽</v>
      </c>
      <c r="M888" s="57" t="str">
        <f t="shared" si="399"/>
        <v>2013_音楽_ソルフェージュ</v>
      </c>
      <c r="N888" s="57">
        <f t="shared" si="393"/>
        <v>3289</v>
      </c>
      <c r="P888" s="57">
        <f t="shared" si="400"/>
        <v>887</v>
      </c>
    </row>
    <row r="889" spans="2:16" x14ac:dyDescent="0.15">
      <c r="B889" s="50">
        <f t="shared" si="390"/>
        <v>23</v>
      </c>
      <c r="C889" s="50">
        <f t="shared" si="391"/>
        <v>5</v>
      </c>
      <c r="D889" s="50" t="str">
        <f t="shared" si="392"/>
        <v>2013_23_5</v>
      </c>
      <c r="E889" s="50" t="str">
        <f t="shared" si="394"/>
        <v>3_5_23</v>
      </c>
      <c r="F889" s="50">
        <f t="shared" si="395"/>
        <v>3</v>
      </c>
      <c r="G889" s="50">
        <f t="shared" si="396"/>
        <v>290</v>
      </c>
      <c r="H889" s="50">
        <f t="shared" si="397"/>
        <v>3290</v>
      </c>
      <c r="I889" s="57">
        <v>2013</v>
      </c>
      <c r="J889" s="57" t="s">
        <v>307</v>
      </c>
      <c r="K889" s="57" t="s">
        <v>312</v>
      </c>
      <c r="L889" s="57" t="str">
        <f t="shared" si="398"/>
        <v>2013_音楽</v>
      </c>
      <c r="M889" s="57" t="str">
        <f t="shared" si="399"/>
        <v>2013_音楽_声楽</v>
      </c>
      <c r="N889" s="57">
        <f t="shared" si="393"/>
        <v>3290</v>
      </c>
      <c r="P889" s="57">
        <f t="shared" si="400"/>
        <v>888</v>
      </c>
    </row>
    <row r="890" spans="2:16" x14ac:dyDescent="0.15">
      <c r="B890" s="50">
        <f t="shared" si="390"/>
        <v>23</v>
      </c>
      <c r="C890" s="50">
        <f t="shared" si="391"/>
        <v>6</v>
      </c>
      <c r="D890" s="50" t="str">
        <f t="shared" si="392"/>
        <v>2013_23_6</v>
      </c>
      <c r="E890" s="50" t="str">
        <f t="shared" si="394"/>
        <v>3_6_23</v>
      </c>
      <c r="F890" s="50">
        <f t="shared" si="395"/>
        <v>3</v>
      </c>
      <c r="G890" s="50">
        <f t="shared" si="396"/>
        <v>291</v>
      </c>
      <c r="H890" s="50">
        <f t="shared" si="397"/>
        <v>3291</v>
      </c>
      <c r="I890" s="57">
        <v>2013</v>
      </c>
      <c r="J890" s="57" t="s">
        <v>307</v>
      </c>
      <c r="K890" s="57" t="s">
        <v>313</v>
      </c>
      <c r="L890" s="57" t="str">
        <f t="shared" si="398"/>
        <v>2013_音楽</v>
      </c>
      <c r="M890" s="57" t="str">
        <f t="shared" si="399"/>
        <v>2013_音楽_器楽</v>
      </c>
      <c r="N890" s="57">
        <f t="shared" si="393"/>
        <v>3291</v>
      </c>
      <c r="P890" s="57">
        <f t="shared" si="400"/>
        <v>889</v>
      </c>
    </row>
    <row r="891" spans="2:16" x14ac:dyDescent="0.15">
      <c r="B891" s="50">
        <f t="shared" si="390"/>
        <v>23</v>
      </c>
      <c r="C891" s="50">
        <f t="shared" si="391"/>
        <v>7</v>
      </c>
      <c r="D891" s="50" t="str">
        <f t="shared" si="392"/>
        <v>2013_23_7</v>
      </c>
      <c r="E891" s="50" t="str">
        <f t="shared" si="394"/>
        <v>3_7_23</v>
      </c>
      <c r="F891" s="50">
        <f t="shared" si="395"/>
        <v>3</v>
      </c>
      <c r="G891" s="50">
        <f t="shared" si="396"/>
        <v>292</v>
      </c>
      <c r="H891" s="50">
        <f t="shared" si="397"/>
        <v>3292</v>
      </c>
      <c r="I891" s="57">
        <v>2013</v>
      </c>
      <c r="J891" s="57" t="s">
        <v>307</v>
      </c>
      <c r="K891" s="57" t="s">
        <v>314</v>
      </c>
      <c r="L891" s="57" t="str">
        <f t="shared" si="398"/>
        <v>2013_音楽</v>
      </c>
      <c r="M891" s="57" t="str">
        <f t="shared" si="399"/>
        <v>2013_音楽_作曲</v>
      </c>
      <c r="N891" s="57">
        <f t="shared" si="393"/>
        <v>3292</v>
      </c>
      <c r="P891" s="57">
        <f t="shared" si="400"/>
        <v>890</v>
      </c>
    </row>
    <row r="892" spans="2:16" x14ac:dyDescent="0.15">
      <c r="B892" s="50">
        <f t="shared" si="390"/>
        <v>23</v>
      </c>
      <c r="C892" s="50">
        <f t="shared" si="391"/>
        <v>8</v>
      </c>
      <c r="D892" s="50" t="str">
        <f t="shared" si="392"/>
        <v>2013_23_8</v>
      </c>
      <c r="E892" s="50" t="str">
        <f t="shared" si="394"/>
        <v>3_8_23</v>
      </c>
      <c r="F892" s="50">
        <f t="shared" si="395"/>
        <v>3</v>
      </c>
      <c r="G892" s="50">
        <f t="shared" si="396"/>
        <v>293</v>
      </c>
      <c r="H892" s="50">
        <f t="shared" si="397"/>
        <v>3293</v>
      </c>
      <c r="I892" s="57">
        <v>2013</v>
      </c>
      <c r="J892" s="57" t="s">
        <v>307</v>
      </c>
      <c r="K892" s="57" t="s">
        <v>315</v>
      </c>
      <c r="L892" s="57" t="str">
        <f t="shared" si="398"/>
        <v>2013_音楽</v>
      </c>
      <c r="M892" s="57" t="str">
        <f t="shared" si="399"/>
        <v>2013_音楽_鑑賞研究</v>
      </c>
      <c r="N892" s="57">
        <f t="shared" si="393"/>
        <v>3293</v>
      </c>
      <c r="P892" s="57">
        <f t="shared" si="400"/>
        <v>891</v>
      </c>
    </row>
    <row r="893" spans="2:16" x14ac:dyDescent="0.15">
      <c r="B893" s="50">
        <f t="shared" si="390"/>
        <v>23</v>
      </c>
      <c r="C893" s="50">
        <f t="shared" si="391"/>
        <v>9</v>
      </c>
      <c r="D893" s="50" t="str">
        <f t="shared" si="392"/>
        <v>2013_23_9</v>
      </c>
      <c r="E893" s="50" t="str">
        <f t="shared" si="394"/>
        <v>3_9_23</v>
      </c>
      <c r="F893" s="50">
        <f t="shared" si="395"/>
        <v>3</v>
      </c>
      <c r="G893" s="50">
        <f t="shared" si="396"/>
        <v>294</v>
      </c>
      <c r="H893" s="50">
        <f t="shared" si="397"/>
        <v>3294</v>
      </c>
      <c r="I893" s="57">
        <v>2013</v>
      </c>
      <c r="J893" s="57" t="s">
        <v>307</v>
      </c>
      <c r="K893" s="57" t="s">
        <v>573</v>
      </c>
      <c r="L893" s="57" t="str">
        <f t="shared" si="398"/>
        <v>2013_音楽</v>
      </c>
      <c r="M893" s="57" t="str">
        <f t="shared" si="399"/>
        <v>2013_音楽_学校設定科目</v>
      </c>
      <c r="N893" s="57">
        <f t="shared" si="393"/>
        <v>3294</v>
      </c>
      <c r="P893" s="57">
        <f t="shared" si="400"/>
        <v>892</v>
      </c>
    </row>
    <row r="894" spans="2:16" x14ac:dyDescent="0.15">
      <c r="B894" s="50">
        <f t="shared" si="390"/>
        <v>24</v>
      </c>
      <c r="C894" s="50">
        <f t="shared" si="391"/>
        <v>1</v>
      </c>
      <c r="D894" s="50" t="str">
        <f t="shared" si="392"/>
        <v>2013_24_1</v>
      </c>
      <c r="E894" s="50" t="str">
        <f t="shared" si="394"/>
        <v>3_1_24</v>
      </c>
      <c r="F894" s="50">
        <f t="shared" si="395"/>
        <v>3</v>
      </c>
      <c r="G894" s="50">
        <f t="shared" si="396"/>
        <v>295</v>
      </c>
      <c r="H894" s="50">
        <f t="shared" si="397"/>
        <v>3295</v>
      </c>
      <c r="I894" s="57">
        <v>2013</v>
      </c>
      <c r="J894" s="57" t="s">
        <v>316</v>
      </c>
      <c r="K894" s="57" t="s">
        <v>317</v>
      </c>
      <c r="L894" s="57" t="str">
        <f t="shared" si="398"/>
        <v>2013_美術</v>
      </c>
      <c r="M894" s="57" t="str">
        <f t="shared" si="399"/>
        <v>2013_美術_美術概論</v>
      </c>
      <c r="N894" s="57">
        <f t="shared" si="393"/>
        <v>3295</v>
      </c>
      <c r="P894" s="57">
        <f t="shared" si="400"/>
        <v>893</v>
      </c>
    </row>
    <row r="895" spans="2:16" x14ac:dyDescent="0.15">
      <c r="B895" s="50">
        <f t="shared" si="390"/>
        <v>24</v>
      </c>
      <c r="C895" s="50">
        <f t="shared" si="391"/>
        <v>2</v>
      </c>
      <c r="D895" s="50" t="str">
        <f t="shared" si="392"/>
        <v>2013_24_2</v>
      </c>
      <c r="E895" s="50" t="str">
        <f t="shared" si="394"/>
        <v>3_2_24</v>
      </c>
      <c r="F895" s="50">
        <f t="shared" si="395"/>
        <v>3</v>
      </c>
      <c r="G895" s="50">
        <f t="shared" si="396"/>
        <v>296</v>
      </c>
      <c r="H895" s="50">
        <f t="shared" si="397"/>
        <v>3296</v>
      </c>
      <c r="I895" s="57">
        <v>2013</v>
      </c>
      <c r="J895" s="57" t="s">
        <v>316</v>
      </c>
      <c r="K895" s="57" t="s">
        <v>318</v>
      </c>
      <c r="L895" s="57" t="str">
        <f t="shared" si="398"/>
        <v>2013_美術</v>
      </c>
      <c r="M895" s="57" t="str">
        <f t="shared" si="399"/>
        <v>2013_美術_美術史</v>
      </c>
      <c r="N895" s="57">
        <f t="shared" si="393"/>
        <v>3296</v>
      </c>
      <c r="P895" s="57">
        <f t="shared" si="400"/>
        <v>894</v>
      </c>
    </row>
    <row r="896" spans="2:16" x14ac:dyDescent="0.15">
      <c r="B896" s="50">
        <f t="shared" si="390"/>
        <v>24</v>
      </c>
      <c r="C896" s="50">
        <f t="shared" si="391"/>
        <v>3</v>
      </c>
      <c r="D896" s="50" t="str">
        <f t="shared" si="392"/>
        <v>2013_24_3</v>
      </c>
      <c r="E896" s="50" t="str">
        <f t="shared" si="394"/>
        <v>3_3_24</v>
      </c>
      <c r="F896" s="50">
        <f t="shared" si="395"/>
        <v>3</v>
      </c>
      <c r="G896" s="50">
        <f t="shared" si="396"/>
        <v>297</v>
      </c>
      <c r="H896" s="50">
        <f t="shared" si="397"/>
        <v>3297</v>
      </c>
      <c r="I896" s="57">
        <v>2013</v>
      </c>
      <c r="J896" s="57" t="s">
        <v>316</v>
      </c>
      <c r="K896" s="57" t="s">
        <v>319</v>
      </c>
      <c r="L896" s="57" t="str">
        <f t="shared" si="398"/>
        <v>2013_美術</v>
      </c>
      <c r="M896" s="57" t="str">
        <f t="shared" si="399"/>
        <v>2013_美術_素描</v>
      </c>
      <c r="N896" s="57">
        <f t="shared" si="393"/>
        <v>3297</v>
      </c>
      <c r="P896" s="57">
        <f t="shared" si="400"/>
        <v>895</v>
      </c>
    </row>
    <row r="897" spans="2:16" x14ac:dyDescent="0.15">
      <c r="B897" s="50">
        <f t="shared" si="390"/>
        <v>24</v>
      </c>
      <c r="C897" s="50">
        <f t="shared" si="391"/>
        <v>4</v>
      </c>
      <c r="D897" s="50" t="str">
        <f t="shared" si="392"/>
        <v>2013_24_4</v>
      </c>
      <c r="E897" s="50" t="str">
        <f t="shared" si="394"/>
        <v>3_4_24</v>
      </c>
      <c r="F897" s="50">
        <f t="shared" si="395"/>
        <v>3</v>
      </c>
      <c r="G897" s="50">
        <f t="shared" si="396"/>
        <v>298</v>
      </c>
      <c r="H897" s="50">
        <f t="shared" si="397"/>
        <v>3298</v>
      </c>
      <c r="I897" s="57">
        <v>2013</v>
      </c>
      <c r="J897" s="57" t="s">
        <v>316</v>
      </c>
      <c r="K897" s="57" t="s">
        <v>320</v>
      </c>
      <c r="L897" s="57" t="str">
        <f t="shared" si="398"/>
        <v>2013_美術</v>
      </c>
      <c r="M897" s="57" t="str">
        <f t="shared" si="399"/>
        <v>2013_美術_構成</v>
      </c>
      <c r="N897" s="57">
        <f t="shared" si="393"/>
        <v>3298</v>
      </c>
      <c r="P897" s="57">
        <f t="shared" si="400"/>
        <v>896</v>
      </c>
    </row>
    <row r="898" spans="2:16" x14ac:dyDescent="0.15">
      <c r="B898" s="50">
        <f t="shared" ref="B898:B961" si="401">IF($I898="","",IF($I897&lt;&gt;$I898,1,IF($J897&lt;&gt;$J898,B897+1,B897)))</f>
        <v>24</v>
      </c>
      <c r="C898" s="50">
        <f t="shared" ref="C898:C961" si="402">IF($I898="","",IF($J897&lt;&gt;$J898,1,C897+1))</f>
        <v>5</v>
      </c>
      <c r="D898" s="50" t="str">
        <f t="shared" ref="D898:D961" si="403">IF($I898="","",$I898&amp;"_"&amp;$B898&amp;"_"&amp;$C898)</f>
        <v>2013_24_5</v>
      </c>
      <c r="E898" s="50" t="str">
        <f t="shared" si="394"/>
        <v>3_5_24</v>
      </c>
      <c r="F898" s="50">
        <f t="shared" si="395"/>
        <v>3</v>
      </c>
      <c r="G898" s="50">
        <f t="shared" si="396"/>
        <v>299</v>
      </c>
      <c r="H898" s="50">
        <f t="shared" si="397"/>
        <v>3299</v>
      </c>
      <c r="I898" s="57">
        <v>2013</v>
      </c>
      <c r="J898" s="57" t="s">
        <v>316</v>
      </c>
      <c r="K898" s="57" t="s">
        <v>321</v>
      </c>
      <c r="L898" s="57" t="str">
        <f t="shared" si="398"/>
        <v>2013_美術</v>
      </c>
      <c r="M898" s="57" t="str">
        <f t="shared" si="399"/>
        <v>2013_美術_絵画</v>
      </c>
      <c r="N898" s="57">
        <f t="shared" ref="N898:N961" si="404">H898</f>
        <v>3299</v>
      </c>
      <c r="P898" s="57">
        <f t="shared" si="400"/>
        <v>897</v>
      </c>
    </row>
    <row r="899" spans="2:16" x14ac:dyDescent="0.15">
      <c r="B899" s="50">
        <f t="shared" si="401"/>
        <v>24</v>
      </c>
      <c r="C899" s="50">
        <f t="shared" si="402"/>
        <v>6</v>
      </c>
      <c r="D899" s="50" t="str">
        <f t="shared" si="403"/>
        <v>2013_24_6</v>
      </c>
      <c r="E899" s="50" t="str">
        <f t="shared" ref="E899:E962" si="405">IF($I899="","",$F899&amp;"_"&amp;$C899&amp;"_"&amp;$B899)</f>
        <v>3_6_24</v>
      </c>
      <c r="F899" s="50">
        <f t="shared" ref="F899:F962" si="406">IF($I899="","",IF($I898&lt;&gt;$I899,F898+1,F898))</f>
        <v>3</v>
      </c>
      <c r="G899" s="50">
        <f t="shared" ref="G899:G962" si="407">IF($I899="","",IF($I898&lt;&gt;$I899,1,G898+1))</f>
        <v>300</v>
      </c>
      <c r="H899" s="50">
        <f t="shared" ref="H899:H962" si="408">IF($I899="","",1000*F899+G899)</f>
        <v>3300</v>
      </c>
      <c r="I899" s="57">
        <v>2013</v>
      </c>
      <c r="J899" s="57" t="s">
        <v>316</v>
      </c>
      <c r="K899" s="57" t="s">
        <v>322</v>
      </c>
      <c r="L899" s="57" t="str">
        <f t="shared" ref="L899:L962" si="409">$I899&amp;"_"&amp;$J899</f>
        <v>2013_美術</v>
      </c>
      <c r="M899" s="57" t="str">
        <f t="shared" ref="M899:M962" si="410">$I899&amp;"_"&amp;$J899&amp;"_"&amp;$K899</f>
        <v>2013_美術_版画</v>
      </c>
      <c r="N899" s="57">
        <f t="shared" si="404"/>
        <v>3300</v>
      </c>
      <c r="P899" s="57">
        <f t="shared" ref="P899:P962" si="411">IF(COUNTIF(K899,"*"&amp;$X$1&amp;"*"),P898+1,P898)</f>
        <v>898</v>
      </c>
    </row>
    <row r="900" spans="2:16" x14ac:dyDescent="0.15">
      <c r="B900" s="50">
        <f t="shared" si="401"/>
        <v>24</v>
      </c>
      <c r="C900" s="50">
        <f t="shared" si="402"/>
        <v>7</v>
      </c>
      <c r="D900" s="50" t="str">
        <f t="shared" si="403"/>
        <v>2013_24_7</v>
      </c>
      <c r="E900" s="50" t="str">
        <f t="shared" si="405"/>
        <v>3_7_24</v>
      </c>
      <c r="F900" s="50">
        <f t="shared" si="406"/>
        <v>3</v>
      </c>
      <c r="G900" s="50">
        <f t="shared" si="407"/>
        <v>301</v>
      </c>
      <c r="H900" s="50">
        <f t="shared" si="408"/>
        <v>3301</v>
      </c>
      <c r="I900" s="57">
        <v>2013</v>
      </c>
      <c r="J900" s="57" t="s">
        <v>316</v>
      </c>
      <c r="K900" s="57" t="s">
        <v>323</v>
      </c>
      <c r="L900" s="57" t="str">
        <f t="shared" si="409"/>
        <v>2013_美術</v>
      </c>
      <c r="M900" s="57" t="str">
        <f t="shared" si="410"/>
        <v>2013_美術_彫刻</v>
      </c>
      <c r="N900" s="57">
        <f t="shared" si="404"/>
        <v>3301</v>
      </c>
      <c r="P900" s="57">
        <f t="shared" si="411"/>
        <v>899</v>
      </c>
    </row>
    <row r="901" spans="2:16" x14ac:dyDescent="0.15">
      <c r="B901" s="50">
        <f t="shared" si="401"/>
        <v>24</v>
      </c>
      <c r="C901" s="50">
        <f t="shared" si="402"/>
        <v>8</v>
      </c>
      <c r="D901" s="50" t="str">
        <f t="shared" si="403"/>
        <v>2013_24_8</v>
      </c>
      <c r="E901" s="50" t="str">
        <f t="shared" si="405"/>
        <v>3_8_24</v>
      </c>
      <c r="F901" s="50">
        <f t="shared" si="406"/>
        <v>3</v>
      </c>
      <c r="G901" s="50">
        <f t="shared" si="407"/>
        <v>302</v>
      </c>
      <c r="H901" s="50">
        <f t="shared" si="408"/>
        <v>3302</v>
      </c>
      <c r="I901" s="57">
        <v>2013</v>
      </c>
      <c r="J901" s="57" t="s">
        <v>316</v>
      </c>
      <c r="K901" s="57" t="s">
        <v>324</v>
      </c>
      <c r="L901" s="57" t="str">
        <f t="shared" si="409"/>
        <v>2013_美術</v>
      </c>
      <c r="M901" s="57" t="str">
        <f t="shared" si="410"/>
        <v>2013_美術_ビジュアルデザイン</v>
      </c>
      <c r="N901" s="57">
        <f t="shared" si="404"/>
        <v>3302</v>
      </c>
      <c r="P901" s="57">
        <f t="shared" si="411"/>
        <v>900</v>
      </c>
    </row>
    <row r="902" spans="2:16" x14ac:dyDescent="0.15">
      <c r="B902" s="50">
        <f t="shared" si="401"/>
        <v>24</v>
      </c>
      <c r="C902" s="50">
        <f t="shared" si="402"/>
        <v>9</v>
      </c>
      <c r="D902" s="50" t="str">
        <f t="shared" si="403"/>
        <v>2013_24_9</v>
      </c>
      <c r="E902" s="50" t="str">
        <f t="shared" si="405"/>
        <v>3_9_24</v>
      </c>
      <c r="F902" s="50">
        <f t="shared" si="406"/>
        <v>3</v>
      </c>
      <c r="G902" s="50">
        <f t="shared" si="407"/>
        <v>303</v>
      </c>
      <c r="H902" s="50">
        <f t="shared" si="408"/>
        <v>3303</v>
      </c>
      <c r="I902" s="57">
        <v>2013</v>
      </c>
      <c r="J902" s="57" t="s">
        <v>316</v>
      </c>
      <c r="K902" s="57" t="s">
        <v>325</v>
      </c>
      <c r="L902" s="57" t="str">
        <f t="shared" si="409"/>
        <v>2013_美術</v>
      </c>
      <c r="M902" s="57" t="str">
        <f t="shared" si="410"/>
        <v>2013_美術_クラフトデザイン</v>
      </c>
      <c r="N902" s="57">
        <f t="shared" si="404"/>
        <v>3303</v>
      </c>
      <c r="P902" s="57">
        <f t="shared" si="411"/>
        <v>901</v>
      </c>
    </row>
    <row r="903" spans="2:16" x14ac:dyDescent="0.15">
      <c r="B903" s="50">
        <f t="shared" si="401"/>
        <v>24</v>
      </c>
      <c r="C903" s="50">
        <f t="shared" si="402"/>
        <v>10</v>
      </c>
      <c r="D903" s="50" t="str">
        <f t="shared" si="403"/>
        <v>2013_24_10</v>
      </c>
      <c r="E903" s="50" t="str">
        <f t="shared" si="405"/>
        <v>3_10_24</v>
      </c>
      <c r="F903" s="50">
        <f t="shared" si="406"/>
        <v>3</v>
      </c>
      <c r="G903" s="50">
        <f t="shared" si="407"/>
        <v>304</v>
      </c>
      <c r="H903" s="50">
        <f t="shared" si="408"/>
        <v>3304</v>
      </c>
      <c r="I903" s="57">
        <v>2013</v>
      </c>
      <c r="J903" s="57" t="s">
        <v>316</v>
      </c>
      <c r="K903" s="57" t="s">
        <v>326</v>
      </c>
      <c r="L903" s="57" t="str">
        <f t="shared" si="409"/>
        <v>2013_美術</v>
      </c>
      <c r="M903" s="57" t="str">
        <f t="shared" si="410"/>
        <v>2013_美術_情報メディアデザイン</v>
      </c>
      <c r="N903" s="57">
        <f t="shared" si="404"/>
        <v>3304</v>
      </c>
      <c r="P903" s="57">
        <f t="shared" si="411"/>
        <v>902</v>
      </c>
    </row>
    <row r="904" spans="2:16" x14ac:dyDescent="0.15">
      <c r="B904" s="50">
        <f t="shared" si="401"/>
        <v>24</v>
      </c>
      <c r="C904" s="50">
        <f t="shared" si="402"/>
        <v>11</v>
      </c>
      <c r="D904" s="50" t="str">
        <f t="shared" si="403"/>
        <v>2013_24_11</v>
      </c>
      <c r="E904" s="50" t="str">
        <f t="shared" si="405"/>
        <v>3_11_24</v>
      </c>
      <c r="F904" s="50">
        <f t="shared" si="406"/>
        <v>3</v>
      </c>
      <c r="G904" s="50">
        <f t="shared" si="407"/>
        <v>305</v>
      </c>
      <c r="H904" s="50">
        <f t="shared" si="408"/>
        <v>3305</v>
      </c>
      <c r="I904" s="57">
        <v>2013</v>
      </c>
      <c r="J904" s="57" t="s">
        <v>316</v>
      </c>
      <c r="K904" s="57" t="s">
        <v>327</v>
      </c>
      <c r="L904" s="57" t="str">
        <f t="shared" si="409"/>
        <v>2013_美術</v>
      </c>
      <c r="M904" s="57" t="str">
        <f t="shared" si="410"/>
        <v>2013_美術_映像表現</v>
      </c>
      <c r="N904" s="57">
        <f t="shared" si="404"/>
        <v>3305</v>
      </c>
      <c r="P904" s="57">
        <f t="shared" si="411"/>
        <v>903</v>
      </c>
    </row>
    <row r="905" spans="2:16" x14ac:dyDescent="0.15">
      <c r="B905" s="50">
        <f t="shared" si="401"/>
        <v>24</v>
      </c>
      <c r="C905" s="50">
        <f t="shared" si="402"/>
        <v>12</v>
      </c>
      <c r="D905" s="50" t="str">
        <f t="shared" si="403"/>
        <v>2013_24_12</v>
      </c>
      <c r="E905" s="50" t="str">
        <f t="shared" si="405"/>
        <v>3_12_24</v>
      </c>
      <c r="F905" s="50">
        <f t="shared" si="406"/>
        <v>3</v>
      </c>
      <c r="G905" s="50">
        <f t="shared" si="407"/>
        <v>306</v>
      </c>
      <c r="H905" s="50">
        <f t="shared" si="408"/>
        <v>3306</v>
      </c>
      <c r="I905" s="57">
        <v>2013</v>
      </c>
      <c r="J905" s="57" t="s">
        <v>316</v>
      </c>
      <c r="K905" s="57" t="s">
        <v>328</v>
      </c>
      <c r="L905" s="57" t="str">
        <f t="shared" si="409"/>
        <v>2013_美術</v>
      </c>
      <c r="M905" s="57" t="str">
        <f t="shared" si="410"/>
        <v>2013_美術_環境造形</v>
      </c>
      <c r="N905" s="57">
        <f t="shared" si="404"/>
        <v>3306</v>
      </c>
      <c r="P905" s="57">
        <f t="shared" si="411"/>
        <v>904</v>
      </c>
    </row>
    <row r="906" spans="2:16" x14ac:dyDescent="0.15">
      <c r="B906" s="50">
        <f t="shared" si="401"/>
        <v>24</v>
      </c>
      <c r="C906" s="50">
        <f t="shared" si="402"/>
        <v>13</v>
      </c>
      <c r="D906" s="50" t="str">
        <f t="shared" si="403"/>
        <v>2013_24_13</v>
      </c>
      <c r="E906" s="50" t="str">
        <f t="shared" si="405"/>
        <v>3_13_24</v>
      </c>
      <c r="F906" s="50">
        <f t="shared" si="406"/>
        <v>3</v>
      </c>
      <c r="G906" s="50">
        <f t="shared" si="407"/>
        <v>307</v>
      </c>
      <c r="H906" s="50">
        <f t="shared" si="408"/>
        <v>3307</v>
      </c>
      <c r="I906" s="57">
        <v>2013</v>
      </c>
      <c r="J906" s="57" t="s">
        <v>316</v>
      </c>
      <c r="K906" s="57" t="s">
        <v>315</v>
      </c>
      <c r="L906" s="57" t="str">
        <f t="shared" si="409"/>
        <v>2013_美術</v>
      </c>
      <c r="M906" s="57" t="str">
        <f t="shared" si="410"/>
        <v>2013_美術_鑑賞研究</v>
      </c>
      <c r="N906" s="57">
        <f t="shared" si="404"/>
        <v>3307</v>
      </c>
      <c r="P906" s="57">
        <f t="shared" si="411"/>
        <v>905</v>
      </c>
    </row>
    <row r="907" spans="2:16" x14ac:dyDescent="0.15">
      <c r="B907" s="50">
        <f t="shared" si="401"/>
        <v>24</v>
      </c>
      <c r="C907" s="50">
        <f t="shared" si="402"/>
        <v>14</v>
      </c>
      <c r="D907" s="50" t="str">
        <f t="shared" si="403"/>
        <v>2013_24_14</v>
      </c>
      <c r="E907" s="50" t="str">
        <f t="shared" si="405"/>
        <v>3_14_24</v>
      </c>
      <c r="F907" s="50">
        <f t="shared" si="406"/>
        <v>3</v>
      </c>
      <c r="G907" s="50">
        <f t="shared" si="407"/>
        <v>308</v>
      </c>
      <c r="H907" s="50">
        <f t="shared" si="408"/>
        <v>3308</v>
      </c>
      <c r="I907" s="57">
        <v>2013</v>
      </c>
      <c r="J907" s="57" t="s">
        <v>316</v>
      </c>
      <c r="K907" s="57" t="s">
        <v>573</v>
      </c>
      <c r="L907" s="57" t="str">
        <f t="shared" si="409"/>
        <v>2013_美術</v>
      </c>
      <c r="M907" s="57" t="str">
        <f t="shared" si="410"/>
        <v>2013_美術_学校設定科目</v>
      </c>
      <c r="N907" s="57">
        <f t="shared" si="404"/>
        <v>3308</v>
      </c>
      <c r="P907" s="57">
        <f t="shared" si="411"/>
        <v>906</v>
      </c>
    </row>
    <row r="908" spans="2:16" x14ac:dyDescent="0.15">
      <c r="B908" s="50">
        <f t="shared" si="401"/>
        <v>25</v>
      </c>
      <c r="C908" s="50">
        <f t="shared" si="402"/>
        <v>1</v>
      </c>
      <c r="D908" s="50" t="str">
        <f t="shared" si="403"/>
        <v>2013_25_1</v>
      </c>
      <c r="E908" s="50" t="str">
        <f t="shared" si="405"/>
        <v>3_1_25</v>
      </c>
      <c r="F908" s="50">
        <f t="shared" si="406"/>
        <v>3</v>
      </c>
      <c r="G908" s="50">
        <f t="shared" si="407"/>
        <v>309</v>
      </c>
      <c r="H908" s="50">
        <f t="shared" si="408"/>
        <v>3309</v>
      </c>
      <c r="I908" s="57">
        <v>2013</v>
      </c>
      <c r="J908" s="57" t="s">
        <v>649</v>
      </c>
      <c r="K908" s="57" t="s">
        <v>650</v>
      </c>
      <c r="L908" s="57" t="str">
        <f t="shared" si="409"/>
        <v>2013_英語</v>
      </c>
      <c r="M908" s="57" t="str">
        <f t="shared" si="410"/>
        <v>2013_英語_総合英語</v>
      </c>
      <c r="N908" s="57">
        <f t="shared" si="404"/>
        <v>3309</v>
      </c>
      <c r="P908" s="57">
        <f t="shared" si="411"/>
        <v>907</v>
      </c>
    </row>
    <row r="909" spans="2:16" x14ac:dyDescent="0.15">
      <c r="B909" s="50">
        <f t="shared" si="401"/>
        <v>25</v>
      </c>
      <c r="C909" s="50">
        <f t="shared" si="402"/>
        <v>2</v>
      </c>
      <c r="D909" s="50" t="str">
        <f t="shared" si="403"/>
        <v>2013_25_2</v>
      </c>
      <c r="E909" s="50" t="str">
        <f t="shared" si="405"/>
        <v>3_2_25</v>
      </c>
      <c r="F909" s="50">
        <f t="shared" si="406"/>
        <v>3</v>
      </c>
      <c r="G909" s="50">
        <f t="shared" si="407"/>
        <v>310</v>
      </c>
      <c r="H909" s="50">
        <f t="shared" si="408"/>
        <v>3310</v>
      </c>
      <c r="I909" s="57">
        <v>2013</v>
      </c>
      <c r="J909" s="57" t="s">
        <v>329</v>
      </c>
      <c r="K909" s="57" t="s">
        <v>651</v>
      </c>
      <c r="L909" s="57" t="str">
        <f t="shared" si="409"/>
        <v>2013_英語</v>
      </c>
      <c r="M909" s="57" t="str">
        <f t="shared" si="410"/>
        <v>2013_英語_英語理解</v>
      </c>
      <c r="N909" s="57">
        <f t="shared" si="404"/>
        <v>3310</v>
      </c>
      <c r="P909" s="57">
        <f t="shared" si="411"/>
        <v>908</v>
      </c>
    </row>
    <row r="910" spans="2:16" x14ac:dyDescent="0.15">
      <c r="B910" s="50">
        <f t="shared" si="401"/>
        <v>25</v>
      </c>
      <c r="C910" s="50">
        <f t="shared" si="402"/>
        <v>3</v>
      </c>
      <c r="D910" s="50" t="str">
        <f t="shared" si="403"/>
        <v>2013_25_3</v>
      </c>
      <c r="E910" s="50" t="str">
        <f t="shared" si="405"/>
        <v>3_3_25</v>
      </c>
      <c r="F910" s="50">
        <f t="shared" si="406"/>
        <v>3</v>
      </c>
      <c r="G910" s="50">
        <f t="shared" si="407"/>
        <v>311</v>
      </c>
      <c r="H910" s="50">
        <f t="shared" si="408"/>
        <v>3311</v>
      </c>
      <c r="I910" s="57">
        <v>2013</v>
      </c>
      <c r="J910" s="57" t="s">
        <v>329</v>
      </c>
      <c r="K910" s="57" t="s">
        <v>652</v>
      </c>
      <c r="L910" s="57" t="str">
        <f t="shared" si="409"/>
        <v>2013_英語</v>
      </c>
      <c r="M910" s="57" t="str">
        <f t="shared" si="410"/>
        <v>2013_英語_英語表現</v>
      </c>
      <c r="N910" s="57">
        <f t="shared" si="404"/>
        <v>3311</v>
      </c>
      <c r="P910" s="57">
        <f t="shared" si="411"/>
        <v>909</v>
      </c>
    </row>
    <row r="911" spans="2:16" x14ac:dyDescent="0.15">
      <c r="B911" s="50">
        <f t="shared" si="401"/>
        <v>25</v>
      </c>
      <c r="C911" s="50">
        <f t="shared" si="402"/>
        <v>4</v>
      </c>
      <c r="D911" s="50" t="str">
        <f t="shared" si="403"/>
        <v>2013_25_4</v>
      </c>
      <c r="E911" s="50" t="str">
        <f t="shared" si="405"/>
        <v>3_4_25</v>
      </c>
      <c r="F911" s="50">
        <f t="shared" si="406"/>
        <v>3</v>
      </c>
      <c r="G911" s="50">
        <f t="shared" si="407"/>
        <v>312</v>
      </c>
      <c r="H911" s="50">
        <f t="shared" si="408"/>
        <v>3312</v>
      </c>
      <c r="I911" s="57">
        <v>2013</v>
      </c>
      <c r="J911" s="57" t="s">
        <v>329</v>
      </c>
      <c r="K911" s="57" t="s">
        <v>653</v>
      </c>
      <c r="L911" s="57" t="str">
        <f t="shared" si="409"/>
        <v>2013_英語</v>
      </c>
      <c r="M911" s="57" t="str">
        <f t="shared" si="410"/>
        <v>2013_英語_異文化理解</v>
      </c>
      <c r="N911" s="57">
        <f t="shared" si="404"/>
        <v>3312</v>
      </c>
      <c r="P911" s="57">
        <f t="shared" si="411"/>
        <v>910</v>
      </c>
    </row>
    <row r="912" spans="2:16" x14ac:dyDescent="0.15">
      <c r="B912" s="50">
        <f t="shared" si="401"/>
        <v>25</v>
      </c>
      <c r="C912" s="50">
        <f t="shared" si="402"/>
        <v>5</v>
      </c>
      <c r="D912" s="50" t="str">
        <f t="shared" si="403"/>
        <v>2013_25_5</v>
      </c>
      <c r="E912" s="50" t="str">
        <f t="shared" si="405"/>
        <v>3_5_25</v>
      </c>
      <c r="F912" s="50">
        <f t="shared" si="406"/>
        <v>3</v>
      </c>
      <c r="G912" s="50">
        <f t="shared" si="407"/>
        <v>313</v>
      </c>
      <c r="H912" s="50">
        <f t="shared" si="408"/>
        <v>3313</v>
      </c>
      <c r="I912" s="57">
        <v>2013</v>
      </c>
      <c r="J912" s="57" t="s">
        <v>329</v>
      </c>
      <c r="K912" s="57" t="s">
        <v>654</v>
      </c>
      <c r="L912" s="57" t="str">
        <f t="shared" si="409"/>
        <v>2013_英語</v>
      </c>
      <c r="M912" s="57" t="str">
        <f t="shared" si="410"/>
        <v>2013_英語_時事英語</v>
      </c>
      <c r="N912" s="57">
        <f t="shared" si="404"/>
        <v>3313</v>
      </c>
      <c r="P912" s="57">
        <f t="shared" si="411"/>
        <v>911</v>
      </c>
    </row>
    <row r="913" spans="2:16" x14ac:dyDescent="0.15">
      <c r="B913" s="50">
        <f t="shared" si="401"/>
        <v>25</v>
      </c>
      <c r="C913" s="50">
        <f t="shared" si="402"/>
        <v>6</v>
      </c>
      <c r="D913" s="50" t="str">
        <f t="shared" si="403"/>
        <v>2013_25_6</v>
      </c>
      <c r="E913" s="50" t="str">
        <f t="shared" si="405"/>
        <v>3_6_25</v>
      </c>
      <c r="F913" s="50">
        <f t="shared" si="406"/>
        <v>3</v>
      </c>
      <c r="G913" s="50">
        <f t="shared" si="407"/>
        <v>314</v>
      </c>
      <c r="H913" s="50">
        <f t="shared" si="408"/>
        <v>3314</v>
      </c>
      <c r="I913" s="57">
        <v>2013</v>
      </c>
      <c r="J913" s="57" t="s">
        <v>329</v>
      </c>
      <c r="K913" s="57" t="s">
        <v>573</v>
      </c>
      <c r="L913" s="57" t="str">
        <f t="shared" si="409"/>
        <v>2013_英語</v>
      </c>
      <c r="M913" s="57" t="str">
        <f t="shared" si="410"/>
        <v>2013_英語_学校設定科目</v>
      </c>
      <c r="N913" s="57">
        <f t="shared" si="404"/>
        <v>3314</v>
      </c>
      <c r="P913" s="57">
        <f t="shared" si="411"/>
        <v>912</v>
      </c>
    </row>
    <row r="914" spans="2:16" x14ac:dyDescent="0.15">
      <c r="B914" s="50">
        <f t="shared" si="401"/>
        <v>1</v>
      </c>
      <c r="C914" s="50">
        <f t="shared" si="402"/>
        <v>1</v>
      </c>
      <c r="D914" s="50" t="str">
        <f t="shared" si="403"/>
        <v>2022_1_1</v>
      </c>
      <c r="E914" s="50" t="str">
        <f t="shared" si="405"/>
        <v>4_1_1</v>
      </c>
      <c r="F914" s="50">
        <f t="shared" si="406"/>
        <v>4</v>
      </c>
      <c r="G914" s="50">
        <f t="shared" si="407"/>
        <v>1</v>
      </c>
      <c r="H914" s="50">
        <f t="shared" si="408"/>
        <v>4001</v>
      </c>
      <c r="I914" s="57">
        <v>2022</v>
      </c>
      <c r="J914" s="57" t="s">
        <v>57</v>
      </c>
      <c r="K914" s="57" t="s">
        <v>58</v>
      </c>
      <c r="L914" s="57" t="str">
        <f t="shared" si="409"/>
        <v>2022_国語</v>
      </c>
      <c r="M914" s="57" t="str">
        <f t="shared" si="410"/>
        <v>2022_国語_現代の国語</v>
      </c>
      <c r="N914" s="57">
        <f t="shared" si="404"/>
        <v>4001</v>
      </c>
      <c r="P914" s="57">
        <f t="shared" si="411"/>
        <v>913</v>
      </c>
    </row>
    <row r="915" spans="2:16" x14ac:dyDescent="0.15">
      <c r="B915" s="50">
        <f t="shared" si="401"/>
        <v>1</v>
      </c>
      <c r="C915" s="50">
        <f t="shared" si="402"/>
        <v>2</v>
      </c>
      <c r="D915" s="50" t="str">
        <f t="shared" si="403"/>
        <v>2022_1_2</v>
      </c>
      <c r="E915" s="50" t="str">
        <f t="shared" si="405"/>
        <v>4_2_1</v>
      </c>
      <c r="F915" s="50">
        <f t="shared" si="406"/>
        <v>4</v>
      </c>
      <c r="G915" s="50">
        <f t="shared" si="407"/>
        <v>2</v>
      </c>
      <c r="H915" s="50">
        <f t="shared" si="408"/>
        <v>4002</v>
      </c>
      <c r="I915" s="57">
        <v>2022</v>
      </c>
      <c r="J915" s="57" t="s">
        <v>57</v>
      </c>
      <c r="K915" s="57" t="s">
        <v>59</v>
      </c>
      <c r="L915" s="57" t="str">
        <f t="shared" si="409"/>
        <v>2022_国語</v>
      </c>
      <c r="M915" s="57" t="str">
        <f t="shared" si="410"/>
        <v>2022_国語_言語文化</v>
      </c>
      <c r="N915" s="57">
        <f t="shared" si="404"/>
        <v>4002</v>
      </c>
      <c r="P915" s="57">
        <f t="shared" si="411"/>
        <v>914</v>
      </c>
    </row>
    <row r="916" spans="2:16" x14ac:dyDescent="0.15">
      <c r="B916" s="50">
        <f t="shared" si="401"/>
        <v>1</v>
      </c>
      <c r="C916" s="50">
        <f t="shared" si="402"/>
        <v>3</v>
      </c>
      <c r="D916" s="50" t="str">
        <f t="shared" si="403"/>
        <v>2022_1_3</v>
      </c>
      <c r="E916" s="50" t="str">
        <f t="shared" si="405"/>
        <v>4_3_1</v>
      </c>
      <c r="F916" s="50">
        <f t="shared" si="406"/>
        <v>4</v>
      </c>
      <c r="G916" s="50">
        <f t="shared" si="407"/>
        <v>3</v>
      </c>
      <c r="H916" s="50">
        <f t="shared" si="408"/>
        <v>4003</v>
      </c>
      <c r="I916" s="57">
        <v>2022</v>
      </c>
      <c r="J916" s="57" t="s">
        <v>57</v>
      </c>
      <c r="K916" s="57" t="s">
        <v>60</v>
      </c>
      <c r="L916" s="57" t="str">
        <f t="shared" si="409"/>
        <v>2022_国語</v>
      </c>
      <c r="M916" s="57" t="str">
        <f t="shared" si="410"/>
        <v>2022_国語_論理国語</v>
      </c>
      <c r="N916" s="57">
        <f t="shared" si="404"/>
        <v>4003</v>
      </c>
      <c r="P916" s="57">
        <f t="shared" si="411"/>
        <v>915</v>
      </c>
    </row>
    <row r="917" spans="2:16" x14ac:dyDescent="0.15">
      <c r="B917" s="50">
        <f t="shared" si="401"/>
        <v>1</v>
      </c>
      <c r="C917" s="50">
        <f t="shared" si="402"/>
        <v>4</v>
      </c>
      <c r="D917" s="50" t="str">
        <f t="shared" si="403"/>
        <v>2022_1_4</v>
      </c>
      <c r="E917" s="50" t="str">
        <f t="shared" si="405"/>
        <v>4_4_1</v>
      </c>
      <c r="F917" s="50">
        <f t="shared" si="406"/>
        <v>4</v>
      </c>
      <c r="G917" s="50">
        <f t="shared" si="407"/>
        <v>4</v>
      </c>
      <c r="H917" s="50">
        <f t="shared" si="408"/>
        <v>4004</v>
      </c>
      <c r="I917" s="57">
        <v>2022</v>
      </c>
      <c r="J917" s="57" t="s">
        <v>57</v>
      </c>
      <c r="K917" s="57" t="s">
        <v>61</v>
      </c>
      <c r="L917" s="57" t="str">
        <f t="shared" si="409"/>
        <v>2022_国語</v>
      </c>
      <c r="M917" s="57" t="str">
        <f t="shared" si="410"/>
        <v>2022_国語_文学国語</v>
      </c>
      <c r="N917" s="57">
        <f t="shared" si="404"/>
        <v>4004</v>
      </c>
      <c r="P917" s="57">
        <f t="shared" si="411"/>
        <v>916</v>
      </c>
    </row>
    <row r="918" spans="2:16" x14ac:dyDescent="0.15">
      <c r="B918" s="50">
        <f t="shared" si="401"/>
        <v>1</v>
      </c>
      <c r="C918" s="50">
        <f t="shared" si="402"/>
        <v>5</v>
      </c>
      <c r="D918" s="50" t="str">
        <f t="shared" si="403"/>
        <v>2022_1_5</v>
      </c>
      <c r="E918" s="50" t="str">
        <f t="shared" si="405"/>
        <v>4_5_1</v>
      </c>
      <c r="F918" s="50">
        <f t="shared" si="406"/>
        <v>4</v>
      </c>
      <c r="G918" s="50">
        <f t="shared" si="407"/>
        <v>5</v>
      </c>
      <c r="H918" s="50">
        <f t="shared" si="408"/>
        <v>4005</v>
      </c>
      <c r="I918" s="57">
        <v>2022</v>
      </c>
      <c r="J918" s="57" t="s">
        <v>57</v>
      </c>
      <c r="K918" s="57" t="s">
        <v>62</v>
      </c>
      <c r="L918" s="57" t="str">
        <f t="shared" si="409"/>
        <v>2022_国語</v>
      </c>
      <c r="M918" s="57" t="str">
        <f t="shared" si="410"/>
        <v>2022_国語_国語表現</v>
      </c>
      <c r="N918" s="57">
        <f t="shared" si="404"/>
        <v>4005</v>
      </c>
      <c r="P918" s="57">
        <f t="shared" si="411"/>
        <v>917</v>
      </c>
    </row>
    <row r="919" spans="2:16" x14ac:dyDescent="0.15">
      <c r="B919" s="50">
        <f t="shared" si="401"/>
        <v>1</v>
      </c>
      <c r="C919" s="50">
        <f t="shared" si="402"/>
        <v>6</v>
      </c>
      <c r="D919" s="50" t="str">
        <f t="shared" si="403"/>
        <v>2022_1_6</v>
      </c>
      <c r="E919" s="50" t="str">
        <f t="shared" si="405"/>
        <v>4_6_1</v>
      </c>
      <c r="F919" s="50">
        <f t="shared" si="406"/>
        <v>4</v>
      </c>
      <c r="G919" s="50">
        <f t="shared" si="407"/>
        <v>6</v>
      </c>
      <c r="H919" s="50">
        <f t="shared" si="408"/>
        <v>4006</v>
      </c>
      <c r="I919" s="57">
        <v>2022</v>
      </c>
      <c r="J919" s="57" t="s">
        <v>57</v>
      </c>
      <c r="K919" s="57" t="s">
        <v>63</v>
      </c>
      <c r="L919" s="57" t="str">
        <f t="shared" si="409"/>
        <v>2022_国語</v>
      </c>
      <c r="M919" s="57" t="str">
        <f t="shared" si="410"/>
        <v>2022_国語_古典探究</v>
      </c>
      <c r="N919" s="57">
        <f t="shared" si="404"/>
        <v>4006</v>
      </c>
      <c r="P919" s="57">
        <f t="shared" si="411"/>
        <v>918</v>
      </c>
    </row>
    <row r="920" spans="2:16" x14ac:dyDescent="0.15">
      <c r="B920" s="50">
        <f t="shared" si="401"/>
        <v>1</v>
      </c>
      <c r="C920" s="50">
        <f t="shared" si="402"/>
        <v>7</v>
      </c>
      <c r="D920" s="50" t="str">
        <f t="shared" si="403"/>
        <v>2022_1_7</v>
      </c>
      <c r="E920" s="50" t="str">
        <f t="shared" si="405"/>
        <v>4_7_1</v>
      </c>
      <c r="F920" s="50">
        <f t="shared" si="406"/>
        <v>4</v>
      </c>
      <c r="G920" s="50">
        <f t="shared" si="407"/>
        <v>7</v>
      </c>
      <c r="H920" s="50">
        <f t="shared" si="408"/>
        <v>4007</v>
      </c>
      <c r="I920" s="57">
        <v>2022</v>
      </c>
      <c r="J920" s="57" t="s">
        <v>57</v>
      </c>
      <c r="K920" s="57" t="s">
        <v>573</v>
      </c>
      <c r="L920" s="57" t="str">
        <f t="shared" si="409"/>
        <v>2022_国語</v>
      </c>
      <c r="M920" s="57" t="str">
        <f t="shared" si="410"/>
        <v>2022_国語_学校設定科目</v>
      </c>
      <c r="N920" s="57">
        <f t="shared" si="404"/>
        <v>4007</v>
      </c>
      <c r="P920" s="57">
        <f t="shared" si="411"/>
        <v>919</v>
      </c>
    </row>
    <row r="921" spans="2:16" x14ac:dyDescent="0.15">
      <c r="B921" s="50">
        <f t="shared" si="401"/>
        <v>2</v>
      </c>
      <c r="C921" s="50">
        <f t="shared" si="402"/>
        <v>1</v>
      </c>
      <c r="D921" s="50" t="str">
        <f t="shared" si="403"/>
        <v>2022_2_1</v>
      </c>
      <c r="E921" s="50" t="str">
        <f t="shared" si="405"/>
        <v>4_1_2</v>
      </c>
      <c r="F921" s="50">
        <f t="shared" si="406"/>
        <v>4</v>
      </c>
      <c r="G921" s="50">
        <f t="shared" si="407"/>
        <v>8</v>
      </c>
      <c r="H921" s="50">
        <f t="shared" si="408"/>
        <v>4008</v>
      </c>
      <c r="I921" s="57">
        <v>2022</v>
      </c>
      <c r="J921" s="57" t="s">
        <v>409</v>
      </c>
      <c r="K921" s="57" t="s">
        <v>64</v>
      </c>
      <c r="L921" s="57" t="str">
        <f t="shared" si="409"/>
        <v>2022_地理歴史</v>
      </c>
      <c r="M921" s="57" t="str">
        <f t="shared" si="410"/>
        <v>2022_地理歴史_地理総合</v>
      </c>
      <c r="N921" s="57">
        <f t="shared" si="404"/>
        <v>4008</v>
      </c>
      <c r="P921" s="57">
        <f t="shared" si="411"/>
        <v>920</v>
      </c>
    </row>
    <row r="922" spans="2:16" x14ac:dyDescent="0.15">
      <c r="B922" s="50">
        <f t="shared" si="401"/>
        <v>2</v>
      </c>
      <c r="C922" s="50">
        <f t="shared" si="402"/>
        <v>2</v>
      </c>
      <c r="D922" s="50" t="str">
        <f t="shared" si="403"/>
        <v>2022_2_2</v>
      </c>
      <c r="E922" s="50" t="str">
        <f t="shared" si="405"/>
        <v>4_2_2</v>
      </c>
      <c r="F922" s="50">
        <f t="shared" si="406"/>
        <v>4</v>
      </c>
      <c r="G922" s="50">
        <f t="shared" si="407"/>
        <v>9</v>
      </c>
      <c r="H922" s="50">
        <f t="shared" si="408"/>
        <v>4009</v>
      </c>
      <c r="I922" s="57">
        <v>2022</v>
      </c>
      <c r="J922" s="57" t="s">
        <v>409</v>
      </c>
      <c r="K922" s="57" t="s">
        <v>65</v>
      </c>
      <c r="L922" s="57" t="str">
        <f t="shared" si="409"/>
        <v>2022_地理歴史</v>
      </c>
      <c r="M922" s="57" t="str">
        <f t="shared" si="410"/>
        <v>2022_地理歴史_地理探究</v>
      </c>
      <c r="N922" s="57">
        <f t="shared" si="404"/>
        <v>4009</v>
      </c>
      <c r="P922" s="57">
        <f t="shared" si="411"/>
        <v>921</v>
      </c>
    </row>
    <row r="923" spans="2:16" x14ac:dyDescent="0.15">
      <c r="B923" s="50">
        <f t="shared" si="401"/>
        <v>2</v>
      </c>
      <c r="C923" s="50">
        <f t="shared" si="402"/>
        <v>3</v>
      </c>
      <c r="D923" s="50" t="str">
        <f t="shared" si="403"/>
        <v>2022_2_3</v>
      </c>
      <c r="E923" s="50" t="str">
        <f t="shared" si="405"/>
        <v>4_3_2</v>
      </c>
      <c r="F923" s="50">
        <f t="shared" si="406"/>
        <v>4</v>
      </c>
      <c r="G923" s="50">
        <f t="shared" si="407"/>
        <v>10</v>
      </c>
      <c r="H923" s="50">
        <f t="shared" si="408"/>
        <v>4010</v>
      </c>
      <c r="I923" s="57">
        <v>2022</v>
      </c>
      <c r="J923" s="57" t="s">
        <v>409</v>
      </c>
      <c r="K923" s="57" t="s">
        <v>66</v>
      </c>
      <c r="L923" s="57" t="str">
        <f t="shared" si="409"/>
        <v>2022_地理歴史</v>
      </c>
      <c r="M923" s="57" t="str">
        <f t="shared" si="410"/>
        <v>2022_地理歴史_歴史総合</v>
      </c>
      <c r="N923" s="57">
        <f t="shared" si="404"/>
        <v>4010</v>
      </c>
      <c r="P923" s="57">
        <f t="shared" si="411"/>
        <v>922</v>
      </c>
    </row>
    <row r="924" spans="2:16" x14ac:dyDescent="0.15">
      <c r="B924" s="50">
        <f t="shared" si="401"/>
        <v>2</v>
      </c>
      <c r="C924" s="50">
        <f t="shared" si="402"/>
        <v>4</v>
      </c>
      <c r="D924" s="50" t="str">
        <f t="shared" si="403"/>
        <v>2022_2_4</v>
      </c>
      <c r="E924" s="50" t="str">
        <f t="shared" si="405"/>
        <v>4_4_2</v>
      </c>
      <c r="F924" s="50">
        <f t="shared" si="406"/>
        <v>4</v>
      </c>
      <c r="G924" s="50">
        <f t="shared" si="407"/>
        <v>11</v>
      </c>
      <c r="H924" s="50">
        <f t="shared" si="408"/>
        <v>4011</v>
      </c>
      <c r="I924" s="57">
        <v>2022</v>
      </c>
      <c r="J924" s="57" t="s">
        <v>409</v>
      </c>
      <c r="K924" s="57" t="s">
        <v>655</v>
      </c>
      <c r="L924" s="57" t="str">
        <f t="shared" si="409"/>
        <v>2022_地理歴史</v>
      </c>
      <c r="M924" s="57" t="str">
        <f t="shared" si="410"/>
        <v>2022_地理歴史_日本 史探究</v>
      </c>
      <c r="N924" s="57">
        <f t="shared" si="404"/>
        <v>4011</v>
      </c>
      <c r="P924" s="57">
        <f t="shared" si="411"/>
        <v>923</v>
      </c>
    </row>
    <row r="925" spans="2:16" x14ac:dyDescent="0.15">
      <c r="B925" s="50">
        <f t="shared" si="401"/>
        <v>2</v>
      </c>
      <c r="C925" s="50">
        <f t="shared" si="402"/>
        <v>5</v>
      </c>
      <c r="D925" s="50" t="str">
        <f t="shared" si="403"/>
        <v>2022_2_5</v>
      </c>
      <c r="E925" s="50" t="str">
        <f t="shared" si="405"/>
        <v>4_5_2</v>
      </c>
      <c r="F925" s="50">
        <f t="shared" si="406"/>
        <v>4</v>
      </c>
      <c r="G925" s="50">
        <f t="shared" si="407"/>
        <v>12</v>
      </c>
      <c r="H925" s="50">
        <f t="shared" si="408"/>
        <v>4012</v>
      </c>
      <c r="I925" s="57">
        <v>2022</v>
      </c>
      <c r="J925" s="57" t="s">
        <v>409</v>
      </c>
      <c r="K925" s="57" t="s">
        <v>656</v>
      </c>
      <c r="L925" s="57" t="str">
        <f t="shared" si="409"/>
        <v>2022_地理歴史</v>
      </c>
      <c r="M925" s="57" t="str">
        <f t="shared" si="410"/>
        <v>2022_地理歴史_世界 史探究</v>
      </c>
      <c r="N925" s="57">
        <f t="shared" si="404"/>
        <v>4012</v>
      </c>
      <c r="P925" s="57">
        <f t="shared" si="411"/>
        <v>924</v>
      </c>
    </row>
    <row r="926" spans="2:16" x14ac:dyDescent="0.15">
      <c r="B926" s="50">
        <f t="shared" si="401"/>
        <v>2</v>
      </c>
      <c r="C926" s="50">
        <f t="shared" si="402"/>
        <v>6</v>
      </c>
      <c r="D926" s="50" t="str">
        <f t="shared" si="403"/>
        <v>2022_2_6</v>
      </c>
      <c r="E926" s="50" t="str">
        <f t="shared" si="405"/>
        <v>4_6_2</v>
      </c>
      <c r="F926" s="50">
        <f t="shared" si="406"/>
        <v>4</v>
      </c>
      <c r="G926" s="50">
        <f t="shared" si="407"/>
        <v>13</v>
      </c>
      <c r="H926" s="50">
        <f t="shared" si="408"/>
        <v>4013</v>
      </c>
      <c r="I926" s="57">
        <v>2022</v>
      </c>
      <c r="J926" s="57" t="s">
        <v>409</v>
      </c>
      <c r="K926" s="57" t="s">
        <v>573</v>
      </c>
      <c r="L926" s="57" t="str">
        <f t="shared" si="409"/>
        <v>2022_地理歴史</v>
      </c>
      <c r="M926" s="57" t="str">
        <f t="shared" si="410"/>
        <v>2022_地理歴史_学校設定科目</v>
      </c>
      <c r="N926" s="57">
        <f t="shared" si="404"/>
        <v>4013</v>
      </c>
      <c r="P926" s="57">
        <f t="shared" si="411"/>
        <v>925</v>
      </c>
    </row>
    <row r="927" spans="2:16" x14ac:dyDescent="0.15">
      <c r="B927" s="50">
        <f t="shared" si="401"/>
        <v>3</v>
      </c>
      <c r="C927" s="50">
        <f t="shared" si="402"/>
        <v>1</v>
      </c>
      <c r="D927" s="50" t="str">
        <f t="shared" si="403"/>
        <v>2022_3_1</v>
      </c>
      <c r="E927" s="50" t="str">
        <f t="shared" si="405"/>
        <v>4_1_3</v>
      </c>
      <c r="F927" s="50">
        <f t="shared" si="406"/>
        <v>4</v>
      </c>
      <c r="G927" s="50">
        <f t="shared" si="407"/>
        <v>14</v>
      </c>
      <c r="H927" s="50">
        <f t="shared" si="408"/>
        <v>4014</v>
      </c>
      <c r="I927" s="57">
        <v>2022</v>
      </c>
      <c r="J927" s="57" t="s">
        <v>67</v>
      </c>
      <c r="K927" s="57" t="s">
        <v>68</v>
      </c>
      <c r="L927" s="57" t="str">
        <f t="shared" si="409"/>
        <v>2022_公民</v>
      </c>
      <c r="M927" s="57" t="str">
        <f t="shared" si="410"/>
        <v>2022_公民_公共</v>
      </c>
      <c r="N927" s="57">
        <f t="shared" si="404"/>
        <v>4014</v>
      </c>
      <c r="P927" s="57">
        <f t="shared" si="411"/>
        <v>926</v>
      </c>
    </row>
    <row r="928" spans="2:16" x14ac:dyDescent="0.15">
      <c r="B928" s="50">
        <f t="shared" si="401"/>
        <v>3</v>
      </c>
      <c r="C928" s="50">
        <f t="shared" si="402"/>
        <v>2</v>
      </c>
      <c r="D928" s="50" t="str">
        <f t="shared" si="403"/>
        <v>2022_3_2</v>
      </c>
      <c r="E928" s="50" t="str">
        <f t="shared" si="405"/>
        <v>4_2_3</v>
      </c>
      <c r="F928" s="50">
        <f t="shared" si="406"/>
        <v>4</v>
      </c>
      <c r="G928" s="50">
        <f t="shared" si="407"/>
        <v>15</v>
      </c>
      <c r="H928" s="50">
        <f t="shared" si="408"/>
        <v>4015</v>
      </c>
      <c r="I928" s="57">
        <v>2022</v>
      </c>
      <c r="J928" s="57" t="s">
        <v>67</v>
      </c>
      <c r="K928" s="57" t="s">
        <v>69</v>
      </c>
      <c r="L928" s="57" t="str">
        <f t="shared" si="409"/>
        <v>2022_公民</v>
      </c>
      <c r="M928" s="57" t="str">
        <f t="shared" si="410"/>
        <v>2022_公民_倫理</v>
      </c>
      <c r="N928" s="57">
        <f t="shared" si="404"/>
        <v>4015</v>
      </c>
      <c r="P928" s="57">
        <f t="shared" si="411"/>
        <v>927</v>
      </c>
    </row>
    <row r="929" spans="2:16" x14ac:dyDescent="0.15">
      <c r="B929" s="50">
        <f t="shared" si="401"/>
        <v>3</v>
      </c>
      <c r="C929" s="50">
        <f t="shared" si="402"/>
        <v>3</v>
      </c>
      <c r="D929" s="50" t="str">
        <f t="shared" si="403"/>
        <v>2022_3_3</v>
      </c>
      <c r="E929" s="50" t="str">
        <f t="shared" si="405"/>
        <v>4_3_3</v>
      </c>
      <c r="F929" s="50">
        <f t="shared" si="406"/>
        <v>4</v>
      </c>
      <c r="G929" s="50">
        <f t="shared" si="407"/>
        <v>16</v>
      </c>
      <c r="H929" s="50">
        <f t="shared" si="408"/>
        <v>4016</v>
      </c>
      <c r="I929" s="57">
        <v>2022</v>
      </c>
      <c r="J929" s="57" t="s">
        <v>67</v>
      </c>
      <c r="K929" s="57" t="s">
        <v>70</v>
      </c>
      <c r="L929" s="57" t="str">
        <f t="shared" si="409"/>
        <v>2022_公民</v>
      </c>
      <c r="M929" s="57" t="str">
        <f t="shared" si="410"/>
        <v>2022_公民_政治・経済</v>
      </c>
      <c r="N929" s="57">
        <f t="shared" si="404"/>
        <v>4016</v>
      </c>
      <c r="P929" s="57">
        <f t="shared" si="411"/>
        <v>928</v>
      </c>
    </row>
    <row r="930" spans="2:16" x14ac:dyDescent="0.15">
      <c r="B930" s="50">
        <f t="shared" si="401"/>
        <v>3</v>
      </c>
      <c r="C930" s="50">
        <f t="shared" si="402"/>
        <v>4</v>
      </c>
      <c r="D930" s="50" t="str">
        <f t="shared" si="403"/>
        <v>2022_3_4</v>
      </c>
      <c r="E930" s="50" t="str">
        <f t="shared" si="405"/>
        <v>4_4_3</v>
      </c>
      <c r="F930" s="50">
        <f t="shared" si="406"/>
        <v>4</v>
      </c>
      <c r="G930" s="50">
        <f t="shared" si="407"/>
        <v>17</v>
      </c>
      <c r="H930" s="50">
        <f t="shared" si="408"/>
        <v>4017</v>
      </c>
      <c r="I930" s="57">
        <v>2022</v>
      </c>
      <c r="J930" s="57" t="s">
        <v>67</v>
      </c>
      <c r="K930" s="57" t="s">
        <v>573</v>
      </c>
      <c r="L930" s="57" t="str">
        <f t="shared" si="409"/>
        <v>2022_公民</v>
      </c>
      <c r="M930" s="57" t="str">
        <f t="shared" si="410"/>
        <v>2022_公民_学校設定科目</v>
      </c>
      <c r="N930" s="57">
        <f t="shared" si="404"/>
        <v>4017</v>
      </c>
      <c r="P930" s="57">
        <f t="shared" si="411"/>
        <v>929</v>
      </c>
    </row>
    <row r="931" spans="2:16" x14ac:dyDescent="0.15">
      <c r="B931" s="50">
        <f t="shared" si="401"/>
        <v>4</v>
      </c>
      <c r="C931" s="50">
        <f t="shared" si="402"/>
        <v>1</v>
      </c>
      <c r="D931" s="50" t="str">
        <f t="shared" si="403"/>
        <v>2022_4_1</v>
      </c>
      <c r="E931" s="50" t="str">
        <f t="shared" si="405"/>
        <v>4_1_4</v>
      </c>
      <c r="F931" s="50">
        <f t="shared" si="406"/>
        <v>4</v>
      </c>
      <c r="G931" s="50">
        <f t="shared" si="407"/>
        <v>18</v>
      </c>
      <c r="H931" s="50">
        <f t="shared" si="408"/>
        <v>4018</v>
      </c>
      <c r="I931" s="57">
        <v>2022</v>
      </c>
      <c r="J931" s="57" t="s">
        <v>71</v>
      </c>
      <c r="K931" s="57" t="s">
        <v>72</v>
      </c>
      <c r="L931" s="57" t="str">
        <f t="shared" si="409"/>
        <v>2022_数学</v>
      </c>
      <c r="M931" s="57" t="str">
        <f t="shared" si="410"/>
        <v>2022_数学_数学Ⅰ</v>
      </c>
      <c r="N931" s="57">
        <f t="shared" si="404"/>
        <v>4018</v>
      </c>
      <c r="P931" s="57">
        <f t="shared" si="411"/>
        <v>930</v>
      </c>
    </row>
    <row r="932" spans="2:16" x14ac:dyDescent="0.15">
      <c r="B932" s="50">
        <f t="shared" si="401"/>
        <v>4</v>
      </c>
      <c r="C932" s="50">
        <f t="shared" si="402"/>
        <v>2</v>
      </c>
      <c r="D932" s="50" t="str">
        <f t="shared" si="403"/>
        <v>2022_4_2</v>
      </c>
      <c r="E932" s="50" t="str">
        <f t="shared" si="405"/>
        <v>4_2_4</v>
      </c>
      <c r="F932" s="50">
        <f t="shared" si="406"/>
        <v>4</v>
      </c>
      <c r="G932" s="50">
        <f t="shared" si="407"/>
        <v>19</v>
      </c>
      <c r="H932" s="50">
        <f t="shared" si="408"/>
        <v>4019</v>
      </c>
      <c r="I932" s="57">
        <v>2022</v>
      </c>
      <c r="J932" s="57" t="s">
        <v>71</v>
      </c>
      <c r="K932" s="57" t="s">
        <v>73</v>
      </c>
      <c r="L932" s="57" t="str">
        <f t="shared" si="409"/>
        <v>2022_数学</v>
      </c>
      <c r="M932" s="57" t="str">
        <f t="shared" si="410"/>
        <v>2022_数学_数学Ⅱ</v>
      </c>
      <c r="N932" s="57">
        <f t="shared" si="404"/>
        <v>4019</v>
      </c>
      <c r="P932" s="57">
        <f t="shared" si="411"/>
        <v>931</v>
      </c>
    </row>
    <row r="933" spans="2:16" x14ac:dyDescent="0.15">
      <c r="B933" s="50">
        <f t="shared" si="401"/>
        <v>4</v>
      </c>
      <c r="C933" s="50">
        <f t="shared" si="402"/>
        <v>3</v>
      </c>
      <c r="D933" s="50" t="str">
        <f t="shared" si="403"/>
        <v>2022_4_3</v>
      </c>
      <c r="E933" s="50" t="str">
        <f t="shared" si="405"/>
        <v>4_3_4</v>
      </c>
      <c r="F933" s="50">
        <f t="shared" si="406"/>
        <v>4</v>
      </c>
      <c r="G933" s="50">
        <f t="shared" si="407"/>
        <v>20</v>
      </c>
      <c r="H933" s="50">
        <f t="shared" si="408"/>
        <v>4020</v>
      </c>
      <c r="I933" s="57">
        <v>2022</v>
      </c>
      <c r="J933" s="57" t="s">
        <v>71</v>
      </c>
      <c r="K933" s="57" t="s">
        <v>74</v>
      </c>
      <c r="L933" s="57" t="str">
        <f t="shared" si="409"/>
        <v>2022_数学</v>
      </c>
      <c r="M933" s="57" t="str">
        <f t="shared" si="410"/>
        <v>2022_数学_数学Ⅲ</v>
      </c>
      <c r="N933" s="57">
        <f t="shared" si="404"/>
        <v>4020</v>
      </c>
      <c r="P933" s="57">
        <f t="shared" si="411"/>
        <v>932</v>
      </c>
    </row>
    <row r="934" spans="2:16" x14ac:dyDescent="0.15">
      <c r="B934" s="50">
        <f t="shared" si="401"/>
        <v>4</v>
      </c>
      <c r="C934" s="50">
        <f t="shared" si="402"/>
        <v>4</v>
      </c>
      <c r="D934" s="50" t="str">
        <f t="shared" si="403"/>
        <v>2022_4_4</v>
      </c>
      <c r="E934" s="50" t="str">
        <f t="shared" si="405"/>
        <v>4_4_4</v>
      </c>
      <c r="F934" s="50">
        <f t="shared" si="406"/>
        <v>4</v>
      </c>
      <c r="G934" s="50">
        <f t="shared" si="407"/>
        <v>21</v>
      </c>
      <c r="H934" s="50">
        <f t="shared" si="408"/>
        <v>4021</v>
      </c>
      <c r="I934" s="57">
        <v>2022</v>
      </c>
      <c r="J934" s="57" t="s">
        <v>71</v>
      </c>
      <c r="K934" s="57" t="s">
        <v>75</v>
      </c>
      <c r="L934" s="57" t="str">
        <f t="shared" si="409"/>
        <v>2022_数学</v>
      </c>
      <c r="M934" s="57" t="str">
        <f t="shared" si="410"/>
        <v>2022_数学_数学Ａ</v>
      </c>
      <c r="N934" s="57">
        <f t="shared" si="404"/>
        <v>4021</v>
      </c>
      <c r="P934" s="57">
        <f t="shared" si="411"/>
        <v>933</v>
      </c>
    </row>
    <row r="935" spans="2:16" x14ac:dyDescent="0.15">
      <c r="B935" s="50">
        <f t="shared" si="401"/>
        <v>4</v>
      </c>
      <c r="C935" s="50">
        <f t="shared" si="402"/>
        <v>5</v>
      </c>
      <c r="D935" s="50" t="str">
        <f t="shared" si="403"/>
        <v>2022_4_5</v>
      </c>
      <c r="E935" s="50" t="str">
        <f t="shared" si="405"/>
        <v>4_5_4</v>
      </c>
      <c r="F935" s="50">
        <f t="shared" si="406"/>
        <v>4</v>
      </c>
      <c r="G935" s="50">
        <f t="shared" si="407"/>
        <v>22</v>
      </c>
      <c r="H935" s="50">
        <f t="shared" si="408"/>
        <v>4022</v>
      </c>
      <c r="I935" s="57">
        <v>2022</v>
      </c>
      <c r="J935" s="57" t="s">
        <v>71</v>
      </c>
      <c r="K935" s="57" t="s">
        <v>76</v>
      </c>
      <c r="L935" s="57" t="str">
        <f t="shared" si="409"/>
        <v>2022_数学</v>
      </c>
      <c r="M935" s="57" t="str">
        <f t="shared" si="410"/>
        <v>2022_数学_数学Ｂ</v>
      </c>
      <c r="N935" s="57">
        <f t="shared" si="404"/>
        <v>4022</v>
      </c>
      <c r="P935" s="57">
        <f t="shared" si="411"/>
        <v>934</v>
      </c>
    </row>
    <row r="936" spans="2:16" x14ac:dyDescent="0.15">
      <c r="B936" s="50">
        <f t="shared" si="401"/>
        <v>4</v>
      </c>
      <c r="C936" s="50">
        <f t="shared" si="402"/>
        <v>6</v>
      </c>
      <c r="D936" s="50" t="str">
        <f t="shared" si="403"/>
        <v>2022_4_6</v>
      </c>
      <c r="E936" s="50" t="str">
        <f t="shared" si="405"/>
        <v>4_6_4</v>
      </c>
      <c r="F936" s="50">
        <f t="shared" si="406"/>
        <v>4</v>
      </c>
      <c r="G936" s="50">
        <f t="shared" si="407"/>
        <v>23</v>
      </c>
      <c r="H936" s="50">
        <f t="shared" si="408"/>
        <v>4023</v>
      </c>
      <c r="I936" s="57">
        <v>2022</v>
      </c>
      <c r="J936" s="57" t="s">
        <v>71</v>
      </c>
      <c r="K936" s="57" t="s">
        <v>77</v>
      </c>
      <c r="L936" s="57" t="str">
        <f t="shared" si="409"/>
        <v>2022_数学</v>
      </c>
      <c r="M936" s="57" t="str">
        <f t="shared" si="410"/>
        <v>2022_数学_数学Ｃ</v>
      </c>
      <c r="N936" s="57">
        <f t="shared" si="404"/>
        <v>4023</v>
      </c>
      <c r="P936" s="57">
        <f t="shared" si="411"/>
        <v>935</v>
      </c>
    </row>
    <row r="937" spans="2:16" x14ac:dyDescent="0.15">
      <c r="B937" s="50">
        <f t="shared" si="401"/>
        <v>4</v>
      </c>
      <c r="C937" s="50">
        <f t="shared" si="402"/>
        <v>7</v>
      </c>
      <c r="D937" s="50" t="str">
        <f t="shared" si="403"/>
        <v>2022_4_7</v>
      </c>
      <c r="E937" s="50" t="str">
        <f t="shared" si="405"/>
        <v>4_7_4</v>
      </c>
      <c r="F937" s="50">
        <f t="shared" si="406"/>
        <v>4</v>
      </c>
      <c r="G937" s="50">
        <f t="shared" si="407"/>
        <v>24</v>
      </c>
      <c r="H937" s="50">
        <f t="shared" si="408"/>
        <v>4024</v>
      </c>
      <c r="I937" s="57">
        <v>2022</v>
      </c>
      <c r="J937" s="57" t="s">
        <v>71</v>
      </c>
      <c r="K937" s="57" t="s">
        <v>573</v>
      </c>
      <c r="L937" s="57" t="str">
        <f t="shared" si="409"/>
        <v>2022_数学</v>
      </c>
      <c r="M937" s="57" t="str">
        <f t="shared" si="410"/>
        <v>2022_数学_学校設定科目</v>
      </c>
      <c r="N937" s="57">
        <f t="shared" si="404"/>
        <v>4024</v>
      </c>
      <c r="P937" s="57">
        <f t="shared" si="411"/>
        <v>936</v>
      </c>
    </row>
    <row r="938" spans="2:16" x14ac:dyDescent="0.15">
      <c r="B938" s="50">
        <f t="shared" si="401"/>
        <v>5</v>
      </c>
      <c r="C938" s="50">
        <f t="shared" si="402"/>
        <v>1</v>
      </c>
      <c r="D938" s="50" t="str">
        <f t="shared" si="403"/>
        <v>2022_5_1</v>
      </c>
      <c r="E938" s="50" t="str">
        <f t="shared" si="405"/>
        <v>4_1_5</v>
      </c>
      <c r="F938" s="50">
        <f t="shared" si="406"/>
        <v>4</v>
      </c>
      <c r="G938" s="50">
        <f t="shared" si="407"/>
        <v>25</v>
      </c>
      <c r="H938" s="50">
        <f t="shared" si="408"/>
        <v>4025</v>
      </c>
      <c r="I938" s="57">
        <v>2022</v>
      </c>
      <c r="J938" s="57" t="s">
        <v>78</v>
      </c>
      <c r="K938" s="57" t="s">
        <v>79</v>
      </c>
      <c r="L938" s="57" t="str">
        <f t="shared" si="409"/>
        <v>2022_理科</v>
      </c>
      <c r="M938" s="57" t="str">
        <f t="shared" si="410"/>
        <v>2022_理科_科学と人間生活</v>
      </c>
      <c r="N938" s="57">
        <f t="shared" si="404"/>
        <v>4025</v>
      </c>
      <c r="P938" s="57">
        <f t="shared" si="411"/>
        <v>937</v>
      </c>
    </row>
    <row r="939" spans="2:16" x14ac:dyDescent="0.15">
      <c r="B939" s="50">
        <f t="shared" si="401"/>
        <v>5</v>
      </c>
      <c r="C939" s="50">
        <f t="shared" si="402"/>
        <v>2</v>
      </c>
      <c r="D939" s="50" t="str">
        <f t="shared" si="403"/>
        <v>2022_5_2</v>
      </c>
      <c r="E939" s="50" t="str">
        <f t="shared" si="405"/>
        <v>4_2_5</v>
      </c>
      <c r="F939" s="50">
        <f t="shared" si="406"/>
        <v>4</v>
      </c>
      <c r="G939" s="50">
        <f t="shared" si="407"/>
        <v>26</v>
      </c>
      <c r="H939" s="50">
        <f t="shared" si="408"/>
        <v>4026</v>
      </c>
      <c r="I939" s="57">
        <v>2022</v>
      </c>
      <c r="J939" s="57" t="s">
        <v>78</v>
      </c>
      <c r="K939" s="57" t="s">
        <v>80</v>
      </c>
      <c r="L939" s="57" t="str">
        <f t="shared" si="409"/>
        <v>2022_理科</v>
      </c>
      <c r="M939" s="57" t="str">
        <f t="shared" si="410"/>
        <v>2022_理科_物理基礎</v>
      </c>
      <c r="N939" s="57">
        <f t="shared" si="404"/>
        <v>4026</v>
      </c>
      <c r="P939" s="57">
        <f t="shared" si="411"/>
        <v>938</v>
      </c>
    </row>
    <row r="940" spans="2:16" x14ac:dyDescent="0.15">
      <c r="B940" s="50">
        <f t="shared" si="401"/>
        <v>5</v>
      </c>
      <c r="C940" s="50">
        <f t="shared" si="402"/>
        <v>3</v>
      </c>
      <c r="D940" s="50" t="str">
        <f t="shared" si="403"/>
        <v>2022_5_3</v>
      </c>
      <c r="E940" s="50" t="str">
        <f t="shared" si="405"/>
        <v>4_3_5</v>
      </c>
      <c r="F940" s="50">
        <f t="shared" si="406"/>
        <v>4</v>
      </c>
      <c r="G940" s="50">
        <f t="shared" si="407"/>
        <v>27</v>
      </c>
      <c r="H940" s="50">
        <f t="shared" si="408"/>
        <v>4027</v>
      </c>
      <c r="I940" s="57">
        <v>2022</v>
      </c>
      <c r="J940" s="57" t="s">
        <v>78</v>
      </c>
      <c r="K940" s="57" t="s">
        <v>81</v>
      </c>
      <c r="L940" s="57" t="str">
        <f t="shared" si="409"/>
        <v>2022_理科</v>
      </c>
      <c r="M940" s="57" t="str">
        <f t="shared" si="410"/>
        <v>2022_理科_物理</v>
      </c>
      <c r="N940" s="57">
        <f t="shared" si="404"/>
        <v>4027</v>
      </c>
      <c r="P940" s="57">
        <f t="shared" si="411"/>
        <v>939</v>
      </c>
    </row>
    <row r="941" spans="2:16" x14ac:dyDescent="0.15">
      <c r="B941" s="50">
        <f t="shared" si="401"/>
        <v>5</v>
      </c>
      <c r="C941" s="50">
        <f t="shared" si="402"/>
        <v>4</v>
      </c>
      <c r="D941" s="50" t="str">
        <f t="shared" si="403"/>
        <v>2022_5_4</v>
      </c>
      <c r="E941" s="50" t="str">
        <f t="shared" si="405"/>
        <v>4_4_5</v>
      </c>
      <c r="F941" s="50">
        <f t="shared" si="406"/>
        <v>4</v>
      </c>
      <c r="G941" s="50">
        <f t="shared" si="407"/>
        <v>28</v>
      </c>
      <c r="H941" s="50">
        <f t="shared" si="408"/>
        <v>4028</v>
      </c>
      <c r="I941" s="57">
        <v>2022</v>
      </c>
      <c r="J941" s="57" t="s">
        <v>78</v>
      </c>
      <c r="K941" s="57" t="s">
        <v>82</v>
      </c>
      <c r="L941" s="57" t="str">
        <f t="shared" si="409"/>
        <v>2022_理科</v>
      </c>
      <c r="M941" s="57" t="str">
        <f t="shared" si="410"/>
        <v>2022_理科_化学基礎</v>
      </c>
      <c r="N941" s="57">
        <f t="shared" si="404"/>
        <v>4028</v>
      </c>
      <c r="P941" s="57">
        <f t="shared" si="411"/>
        <v>940</v>
      </c>
    </row>
    <row r="942" spans="2:16" x14ac:dyDescent="0.15">
      <c r="B942" s="50">
        <f t="shared" si="401"/>
        <v>5</v>
      </c>
      <c r="C942" s="50">
        <f t="shared" si="402"/>
        <v>5</v>
      </c>
      <c r="D942" s="50" t="str">
        <f t="shared" si="403"/>
        <v>2022_5_5</v>
      </c>
      <c r="E942" s="50" t="str">
        <f t="shared" si="405"/>
        <v>4_5_5</v>
      </c>
      <c r="F942" s="50">
        <f t="shared" si="406"/>
        <v>4</v>
      </c>
      <c r="G942" s="50">
        <f t="shared" si="407"/>
        <v>29</v>
      </c>
      <c r="H942" s="50">
        <f t="shared" si="408"/>
        <v>4029</v>
      </c>
      <c r="I942" s="57">
        <v>2022</v>
      </c>
      <c r="J942" s="57" t="s">
        <v>78</v>
      </c>
      <c r="K942" s="57" t="s">
        <v>83</v>
      </c>
      <c r="L942" s="57" t="str">
        <f t="shared" si="409"/>
        <v>2022_理科</v>
      </c>
      <c r="M942" s="57" t="str">
        <f t="shared" si="410"/>
        <v>2022_理科_化学</v>
      </c>
      <c r="N942" s="57">
        <f t="shared" si="404"/>
        <v>4029</v>
      </c>
      <c r="P942" s="57">
        <f t="shared" si="411"/>
        <v>941</v>
      </c>
    </row>
    <row r="943" spans="2:16" x14ac:dyDescent="0.15">
      <c r="B943" s="50">
        <f t="shared" si="401"/>
        <v>5</v>
      </c>
      <c r="C943" s="50">
        <f t="shared" si="402"/>
        <v>6</v>
      </c>
      <c r="D943" s="50" t="str">
        <f t="shared" si="403"/>
        <v>2022_5_6</v>
      </c>
      <c r="E943" s="50" t="str">
        <f t="shared" si="405"/>
        <v>4_6_5</v>
      </c>
      <c r="F943" s="50">
        <f t="shared" si="406"/>
        <v>4</v>
      </c>
      <c r="G943" s="50">
        <f t="shared" si="407"/>
        <v>30</v>
      </c>
      <c r="H943" s="50">
        <f t="shared" si="408"/>
        <v>4030</v>
      </c>
      <c r="I943" s="57">
        <v>2022</v>
      </c>
      <c r="J943" s="57" t="s">
        <v>78</v>
      </c>
      <c r="K943" s="57" t="s">
        <v>84</v>
      </c>
      <c r="L943" s="57" t="str">
        <f t="shared" si="409"/>
        <v>2022_理科</v>
      </c>
      <c r="M943" s="57" t="str">
        <f t="shared" si="410"/>
        <v>2022_理科_生物基礎</v>
      </c>
      <c r="N943" s="57">
        <f t="shared" si="404"/>
        <v>4030</v>
      </c>
      <c r="P943" s="57">
        <f t="shared" si="411"/>
        <v>942</v>
      </c>
    </row>
    <row r="944" spans="2:16" x14ac:dyDescent="0.15">
      <c r="B944" s="50">
        <f t="shared" si="401"/>
        <v>5</v>
      </c>
      <c r="C944" s="50">
        <f t="shared" si="402"/>
        <v>7</v>
      </c>
      <c r="D944" s="50" t="str">
        <f t="shared" si="403"/>
        <v>2022_5_7</v>
      </c>
      <c r="E944" s="50" t="str">
        <f t="shared" si="405"/>
        <v>4_7_5</v>
      </c>
      <c r="F944" s="50">
        <f t="shared" si="406"/>
        <v>4</v>
      </c>
      <c r="G944" s="50">
        <f t="shared" si="407"/>
        <v>31</v>
      </c>
      <c r="H944" s="50">
        <f t="shared" si="408"/>
        <v>4031</v>
      </c>
      <c r="I944" s="57">
        <v>2022</v>
      </c>
      <c r="J944" s="57" t="s">
        <v>78</v>
      </c>
      <c r="K944" s="57" t="s">
        <v>85</v>
      </c>
      <c r="L944" s="57" t="str">
        <f t="shared" si="409"/>
        <v>2022_理科</v>
      </c>
      <c r="M944" s="57" t="str">
        <f t="shared" si="410"/>
        <v>2022_理科_生物</v>
      </c>
      <c r="N944" s="57">
        <f t="shared" si="404"/>
        <v>4031</v>
      </c>
      <c r="P944" s="57">
        <f t="shared" si="411"/>
        <v>943</v>
      </c>
    </row>
    <row r="945" spans="2:16" x14ac:dyDescent="0.15">
      <c r="B945" s="50">
        <f t="shared" si="401"/>
        <v>5</v>
      </c>
      <c r="C945" s="50">
        <f t="shared" si="402"/>
        <v>8</v>
      </c>
      <c r="D945" s="50" t="str">
        <f t="shared" si="403"/>
        <v>2022_5_8</v>
      </c>
      <c r="E945" s="50" t="str">
        <f t="shared" si="405"/>
        <v>4_8_5</v>
      </c>
      <c r="F945" s="50">
        <f t="shared" si="406"/>
        <v>4</v>
      </c>
      <c r="G945" s="50">
        <f t="shared" si="407"/>
        <v>32</v>
      </c>
      <c r="H945" s="50">
        <f t="shared" si="408"/>
        <v>4032</v>
      </c>
      <c r="I945" s="57">
        <v>2022</v>
      </c>
      <c r="J945" s="57" t="s">
        <v>78</v>
      </c>
      <c r="K945" s="57" t="s">
        <v>86</v>
      </c>
      <c r="L945" s="57" t="str">
        <f t="shared" si="409"/>
        <v>2022_理科</v>
      </c>
      <c r="M945" s="57" t="str">
        <f t="shared" si="410"/>
        <v>2022_理科_地学基礎</v>
      </c>
      <c r="N945" s="57">
        <f t="shared" si="404"/>
        <v>4032</v>
      </c>
      <c r="P945" s="57">
        <f t="shared" si="411"/>
        <v>944</v>
      </c>
    </row>
    <row r="946" spans="2:16" x14ac:dyDescent="0.15">
      <c r="B946" s="50">
        <f t="shared" si="401"/>
        <v>5</v>
      </c>
      <c r="C946" s="50">
        <f t="shared" si="402"/>
        <v>9</v>
      </c>
      <c r="D946" s="50" t="str">
        <f t="shared" si="403"/>
        <v>2022_5_9</v>
      </c>
      <c r="E946" s="50" t="str">
        <f t="shared" si="405"/>
        <v>4_9_5</v>
      </c>
      <c r="F946" s="50">
        <f t="shared" si="406"/>
        <v>4</v>
      </c>
      <c r="G946" s="50">
        <f t="shared" si="407"/>
        <v>33</v>
      </c>
      <c r="H946" s="50">
        <f t="shared" si="408"/>
        <v>4033</v>
      </c>
      <c r="I946" s="57">
        <v>2022</v>
      </c>
      <c r="J946" s="57" t="s">
        <v>78</v>
      </c>
      <c r="K946" s="57" t="s">
        <v>87</v>
      </c>
      <c r="L946" s="57" t="str">
        <f t="shared" si="409"/>
        <v>2022_理科</v>
      </c>
      <c r="M946" s="57" t="str">
        <f t="shared" si="410"/>
        <v>2022_理科_地学</v>
      </c>
      <c r="N946" s="57">
        <f t="shared" si="404"/>
        <v>4033</v>
      </c>
      <c r="P946" s="57">
        <f t="shared" si="411"/>
        <v>945</v>
      </c>
    </row>
    <row r="947" spans="2:16" x14ac:dyDescent="0.15">
      <c r="B947" s="50">
        <f t="shared" si="401"/>
        <v>5</v>
      </c>
      <c r="C947" s="50">
        <f t="shared" si="402"/>
        <v>10</v>
      </c>
      <c r="D947" s="50" t="str">
        <f t="shared" si="403"/>
        <v>2022_5_10</v>
      </c>
      <c r="E947" s="50" t="str">
        <f t="shared" si="405"/>
        <v>4_10_5</v>
      </c>
      <c r="F947" s="50">
        <f t="shared" si="406"/>
        <v>4</v>
      </c>
      <c r="G947" s="50">
        <f t="shared" si="407"/>
        <v>34</v>
      </c>
      <c r="H947" s="50">
        <f t="shared" si="408"/>
        <v>4034</v>
      </c>
      <c r="I947" s="57">
        <v>2022</v>
      </c>
      <c r="J947" s="57" t="s">
        <v>78</v>
      </c>
      <c r="K947" s="57" t="s">
        <v>573</v>
      </c>
      <c r="L947" s="57" t="str">
        <f t="shared" si="409"/>
        <v>2022_理科</v>
      </c>
      <c r="M947" s="57" t="str">
        <f t="shared" si="410"/>
        <v>2022_理科_学校設定科目</v>
      </c>
      <c r="N947" s="57">
        <f t="shared" si="404"/>
        <v>4034</v>
      </c>
      <c r="P947" s="57">
        <f t="shared" si="411"/>
        <v>946</v>
      </c>
    </row>
    <row r="948" spans="2:16" x14ac:dyDescent="0.15">
      <c r="B948" s="50">
        <f t="shared" si="401"/>
        <v>6</v>
      </c>
      <c r="C948" s="50">
        <f t="shared" si="402"/>
        <v>1</v>
      </c>
      <c r="D948" s="50" t="str">
        <f t="shared" si="403"/>
        <v>2022_6_1</v>
      </c>
      <c r="E948" s="50" t="str">
        <f t="shared" si="405"/>
        <v>4_1_6</v>
      </c>
      <c r="F948" s="50">
        <f t="shared" si="406"/>
        <v>4</v>
      </c>
      <c r="G948" s="50">
        <f t="shared" si="407"/>
        <v>35</v>
      </c>
      <c r="H948" s="50">
        <f t="shared" si="408"/>
        <v>4035</v>
      </c>
      <c r="I948" s="57">
        <v>2022</v>
      </c>
      <c r="J948" s="57" t="s">
        <v>410</v>
      </c>
      <c r="K948" s="57" t="s">
        <v>88</v>
      </c>
      <c r="L948" s="57" t="str">
        <f t="shared" si="409"/>
        <v>2022_保健体育</v>
      </c>
      <c r="M948" s="57" t="str">
        <f t="shared" si="410"/>
        <v>2022_保健体育_体育</v>
      </c>
      <c r="N948" s="57">
        <f t="shared" si="404"/>
        <v>4035</v>
      </c>
      <c r="P948" s="57">
        <f t="shared" si="411"/>
        <v>947</v>
      </c>
    </row>
    <row r="949" spans="2:16" x14ac:dyDescent="0.15">
      <c r="B949" s="50">
        <f t="shared" si="401"/>
        <v>6</v>
      </c>
      <c r="C949" s="50">
        <f t="shared" si="402"/>
        <v>2</v>
      </c>
      <c r="D949" s="50" t="str">
        <f t="shared" si="403"/>
        <v>2022_6_2</v>
      </c>
      <c r="E949" s="50" t="str">
        <f t="shared" si="405"/>
        <v>4_2_6</v>
      </c>
      <c r="F949" s="50">
        <f t="shared" si="406"/>
        <v>4</v>
      </c>
      <c r="G949" s="50">
        <f t="shared" si="407"/>
        <v>36</v>
      </c>
      <c r="H949" s="50">
        <f t="shared" si="408"/>
        <v>4036</v>
      </c>
      <c r="I949" s="57">
        <v>2022</v>
      </c>
      <c r="J949" s="57" t="s">
        <v>410</v>
      </c>
      <c r="K949" s="57" t="s">
        <v>89</v>
      </c>
      <c r="L949" s="57" t="str">
        <f t="shared" si="409"/>
        <v>2022_保健体育</v>
      </c>
      <c r="M949" s="57" t="str">
        <f t="shared" si="410"/>
        <v>2022_保健体育_保健</v>
      </c>
      <c r="N949" s="57">
        <f t="shared" si="404"/>
        <v>4036</v>
      </c>
      <c r="P949" s="57">
        <f t="shared" si="411"/>
        <v>948</v>
      </c>
    </row>
    <row r="950" spans="2:16" x14ac:dyDescent="0.15">
      <c r="B950" s="50">
        <f t="shared" si="401"/>
        <v>6</v>
      </c>
      <c r="C950" s="50">
        <f t="shared" si="402"/>
        <v>3</v>
      </c>
      <c r="D950" s="50" t="str">
        <f t="shared" si="403"/>
        <v>2022_6_3</v>
      </c>
      <c r="E950" s="50" t="str">
        <f t="shared" si="405"/>
        <v>4_3_6</v>
      </c>
      <c r="F950" s="50">
        <f t="shared" si="406"/>
        <v>4</v>
      </c>
      <c r="G950" s="50">
        <f t="shared" si="407"/>
        <v>37</v>
      </c>
      <c r="H950" s="50">
        <f t="shared" si="408"/>
        <v>4037</v>
      </c>
      <c r="I950" s="57">
        <v>2022</v>
      </c>
      <c r="J950" s="57" t="s">
        <v>410</v>
      </c>
      <c r="K950" s="57" t="s">
        <v>573</v>
      </c>
      <c r="L950" s="57" t="str">
        <f t="shared" si="409"/>
        <v>2022_保健体育</v>
      </c>
      <c r="M950" s="57" t="str">
        <f t="shared" si="410"/>
        <v>2022_保健体育_学校設定科目</v>
      </c>
      <c r="N950" s="57">
        <f t="shared" si="404"/>
        <v>4037</v>
      </c>
      <c r="P950" s="57">
        <f t="shared" si="411"/>
        <v>949</v>
      </c>
    </row>
    <row r="951" spans="2:16" x14ac:dyDescent="0.15">
      <c r="B951" s="50">
        <f t="shared" si="401"/>
        <v>7</v>
      </c>
      <c r="C951" s="50">
        <f t="shared" si="402"/>
        <v>1</v>
      </c>
      <c r="D951" s="50" t="str">
        <f t="shared" si="403"/>
        <v>2022_7_1</v>
      </c>
      <c r="E951" s="50" t="str">
        <f t="shared" si="405"/>
        <v>4_1_7</v>
      </c>
      <c r="F951" s="50">
        <f t="shared" si="406"/>
        <v>4</v>
      </c>
      <c r="G951" s="50">
        <f t="shared" si="407"/>
        <v>38</v>
      </c>
      <c r="H951" s="50">
        <f t="shared" si="408"/>
        <v>4038</v>
      </c>
      <c r="I951" s="57">
        <v>2022</v>
      </c>
      <c r="J951" s="57" t="s">
        <v>90</v>
      </c>
      <c r="K951" s="57" t="s">
        <v>91</v>
      </c>
      <c r="L951" s="57" t="str">
        <f t="shared" si="409"/>
        <v>2022_芸術</v>
      </c>
      <c r="M951" s="57" t="str">
        <f t="shared" si="410"/>
        <v>2022_芸術_音楽Ⅰ</v>
      </c>
      <c r="N951" s="57">
        <f t="shared" si="404"/>
        <v>4038</v>
      </c>
      <c r="P951" s="57">
        <f t="shared" si="411"/>
        <v>950</v>
      </c>
    </row>
    <row r="952" spans="2:16" x14ac:dyDescent="0.15">
      <c r="B952" s="50">
        <f t="shared" si="401"/>
        <v>7</v>
      </c>
      <c r="C952" s="50">
        <f t="shared" si="402"/>
        <v>2</v>
      </c>
      <c r="D952" s="50" t="str">
        <f t="shared" si="403"/>
        <v>2022_7_2</v>
      </c>
      <c r="E952" s="50" t="str">
        <f t="shared" si="405"/>
        <v>4_2_7</v>
      </c>
      <c r="F952" s="50">
        <f t="shared" si="406"/>
        <v>4</v>
      </c>
      <c r="G952" s="50">
        <f t="shared" si="407"/>
        <v>39</v>
      </c>
      <c r="H952" s="50">
        <f t="shared" si="408"/>
        <v>4039</v>
      </c>
      <c r="I952" s="57">
        <v>2022</v>
      </c>
      <c r="J952" s="57" t="s">
        <v>90</v>
      </c>
      <c r="K952" s="57" t="s">
        <v>92</v>
      </c>
      <c r="L952" s="57" t="str">
        <f t="shared" si="409"/>
        <v>2022_芸術</v>
      </c>
      <c r="M952" s="57" t="str">
        <f t="shared" si="410"/>
        <v>2022_芸術_音楽Ⅱ</v>
      </c>
      <c r="N952" s="57">
        <f t="shared" si="404"/>
        <v>4039</v>
      </c>
      <c r="P952" s="57">
        <f t="shared" si="411"/>
        <v>951</v>
      </c>
    </row>
    <row r="953" spans="2:16" x14ac:dyDescent="0.15">
      <c r="B953" s="50">
        <f t="shared" si="401"/>
        <v>7</v>
      </c>
      <c r="C953" s="50">
        <f t="shared" si="402"/>
        <v>3</v>
      </c>
      <c r="D953" s="50" t="str">
        <f t="shared" si="403"/>
        <v>2022_7_3</v>
      </c>
      <c r="E953" s="50" t="str">
        <f t="shared" si="405"/>
        <v>4_3_7</v>
      </c>
      <c r="F953" s="50">
        <f t="shared" si="406"/>
        <v>4</v>
      </c>
      <c r="G953" s="50">
        <f t="shared" si="407"/>
        <v>40</v>
      </c>
      <c r="H953" s="50">
        <f t="shared" si="408"/>
        <v>4040</v>
      </c>
      <c r="I953" s="57">
        <v>2022</v>
      </c>
      <c r="J953" s="57" t="s">
        <v>90</v>
      </c>
      <c r="K953" s="57" t="s">
        <v>93</v>
      </c>
      <c r="L953" s="57" t="str">
        <f t="shared" si="409"/>
        <v>2022_芸術</v>
      </c>
      <c r="M953" s="57" t="str">
        <f t="shared" si="410"/>
        <v>2022_芸術_音楽Ⅲ</v>
      </c>
      <c r="N953" s="57">
        <f t="shared" si="404"/>
        <v>4040</v>
      </c>
      <c r="P953" s="57">
        <f t="shared" si="411"/>
        <v>952</v>
      </c>
    </row>
    <row r="954" spans="2:16" x14ac:dyDescent="0.15">
      <c r="B954" s="50">
        <f t="shared" si="401"/>
        <v>7</v>
      </c>
      <c r="C954" s="50">
        <f t="shared" si="402"/>
        <v>4</v>
      </c>
      <c r="D954" s="50" t="str">
        <f t="shared" si="403"/>
        <v>2022_7_4</v>
      </c>
      <c r="E954" s="50" t="str">
        <f t="shared" si="405"/>
        <v>4_4_7</v>
      </c>
      <c r="F954" s="50">
        <f t="shared" si="406"/>
        <v>4</v>
      </c>
      <c r="G954" s="50">
        <f t="shared" si="407"/>
        <v>41</v>
      </c>
      <c r="H954" s="50">
        <f t="shared" si="408"/>
        <v>4041</v>
      </c>
      <c r="I954" s="57">
        <v>2022</v>
      </c>
      <c r="J954" s="57" t="s">
        <v>90</v>
      </c>
      <c r="K954" s="57" t="s">
        <v>94</v>
      </c>
      <c r="L954" s="57" t="str">
        <f t="shared" si="409"/>
        <v>2022_芸術</v>
      </c>
      <c r="M954" s="57" t="str">
        <f t="shared" si="410"/>
        <v>2022_芸術_美術Ⅰ</v>
      </c>
      <c r="N954" s="57">
        <f t="shared" si="404"/>
        <v>4041</v>
      </c>
      <c r="P954" s="57">
        <f t="shared" si="411"/>
        <v>953</v>
      </c>
    </row>
    <row r="955" spans="2:16" x14ac:dyDescent="0.15">
      <c r="B955" s="50">
        <f t="shared" si="401"/>
        <v>7</v>
      </c>
      <c r="C955" s="50">
        <f t="shared" si="402"/>
        <v>5</v>
      </c>
      <c r="D955" s="50" t="str">
        <f t="shared" si="403"/>
        <v>2022_7_5</v>
      </c>
      <c r="E955" s="50" t="str">
        <f t="shared" si="405"/>
        <v>4_5_7</v>
      </c>
      <c r="F955" s="50">
        <f t="shared" si="406"/>
        <v>4</v>
      </c>
      <c r="G955" s="50">
        <f t="shared" si="407"/>
        <v>42</v>
      </c>
      <c r="H955" s="50">
        <f t="shared" si="408"/>
        <v>4042</v>
      </c>
      <c r="I955" s="57">
        <v>2022</v>
      </c>
      <c r="J955" s="57" t="s">
        <v>90</v>
      </c>
      <c r="K955" s="57" t="s">
        <v>95</v>
      </c>
      <c r="L955" s="57" t="str">
        <f t="shared" si="409"/>
        <v>2022_芸術</v>
      </c>
      <c r="M955" s="57" t="str">
        <f t="shared" si="410"/>
        <v>2022_芸術_美術Ⅱ</v>
      </c>
      <c r="N955" s="57">
        <f t="shared" si="404"/>
        <v>4042</v>
      </c>
      <c r="P955" s="57">
        <f t="shared" si="411"/>
        <v>954</v>
      </c>
    </row>
    <row r="956" spans="2:16" x14ac:dyDescent="0.15">
      <c r="B956" s="50">
        <f t="shared" si="401"/>
        <v>7</v>
      </c>
      <c r="C956" s="50">
        <f t="shared" si="402"/>
        <v>6</v>
      </c>
      <c r="D956" s="50" t="str">
        <f t="shared" si="403"/>
        <v>2022_7_6</v>
      </c>
      <c r="E956" s="50" t="str">
        <f t="shared" si="405"/>
        <v>4_6_7</v>
      </c>
      <c r="F956" s="50">
        <f t="shared" si="406"/>
        <v>4</v>
      </c>
      <c r="G956" s="50">
        <f t="shared" si="407"/>
        <v>43</v>
      </c>
      <c r="H956" s="50">
        <f t="shared" si="408"/>
        <v>4043</v>
      </c>
      <c r="I956" s="57">
        <v>2022</v>
      </c>
      <c r="J956" s="57" t="s">
        <v>90</v>
      </c>
      <c r="K956" s="57" t="s">
        <v>96</v>
      </c>
      <c r="L956" s="57" t="str">
        <f t="shared" si="409"/>
        <v>2022_芸術</v>
      </c>
      <c r="M956" s="57" t="str">
        <f t="shared" si="410"/>
        <v>2022_芸術_美術Ⅲ</v>
      </c>
      <c r="N956" s="57">
        <f t="shared" si="404"/>
        <v>4043</v>
      </c>
      <c r="P956" s="57">
        <f t="shared" si="411"/>
        <v>955</v>
      </c>
    </row>
    <row r="957" spans="2:16" x14ac:dyDescent="0.15">
      <c r="B957" s="50">
        <f t="shared" si="401"/>
        <v>7</v>
      </c>
      <c r="C957" s="50">
        <f t="shared" si="402"/>
        <v>7</v>
      </c>
      <c r="D957" s="50" t="str">
        <f t="shared" si="403"/>
        <v>2022_7_7</v>
      </c>
      <c r="E957" s="50" t="str">
        <f t="shared" si="405"/>
        <v>4_7_7</v>
      </c>
      <c r="F957" s="50">
        <f t="shared" si="406"/>
        <v>4</v>
      </c>
      <c r="G957" s="50">
        <f t="shared" si="407"/>
        <v>44</v>
      </c>
      <c r="H957" s="50">
        <f t="shared" si="408"/>
        <v>4044</v>
      </c>
      <c r="I957" s="57">
        <v>2022</v>
      </c>
      <c r="J957" s="57" t="s">
        <v>90</v>
      </c>
      <c r="K957" s="57" t="s">
        <v>97</v>
      </c>
      <c r="L957" s="57" t="str">
        <f t="shared" si="409"/>
        <v>2022_芸術</v>
      </c>
      <c r="M957" s="57" t="str">
        <f t="shared" si="410"/>
        <v>2022_芸術_工芸Ⅰ</v>
      </c>
      <c r="N957" s="57">
        <f t="shared" si="404"/>
        <v>4044</v>
      </c>
      <c r="P957" s="57">
        <f t="shared" si="411"/>
        <v>956</v>
      </c>
    </row>
    <row r="958" spans="2:16" x14ac:dyDescent="0.15">
      <c r="B958" s="50">
        <f t="shared" si="401"/>
        <v>7</v>
      </c>
      <c r="C958" s="50">
        <f t="shared" si="402"/>
        <v>8</v>
      </c>
      <c r="D958" s="50" t="str">
        <f t="shared" si="403"/>
        <v>2022_7_8</v>
      </c>
      <c r="E958" s="50" t="str">
        <f t="shared" si="405"/>
        <v>4_8_7</v>
      </c>
      <c r="F958" s="50">
        <f t="shared" si="406"/>
        <v>4</v>
      </c>
      <c r="G958" s="50">
        <f t="shared" si="407"/>
        <v>45</v>
      </c>
      <c r="H958" s="50">
        <f t="shared" si="408"/>
        <v>4045</v>
      </c>
      <c r="I958" s="57">
        <v>2022</v>
      </c>
      <c r="J958" s="57" t="s">
        <v>90</v>
      </c>
      <c r="K958" s="57" t="s">
        <v>98</v>
      </c>
      <c r="L958" s="57" t="str">
        <f t="shared" si="409"/>
        <v>2022_芸術</v>
      </c>
      <c r="M958" s="57" t="str">
        <f t="shared" si="410"/>
        <v>2022_芸術_工芸Ⅱ</v>
      </c>
      <c r="N958" s="57">
        <f t="shared" si="404"/>
        <v>4045</v>
      </c>
      <c r="P958" s="57">
        <f t="shared" si="411"/>
        <v>957</v>
      </c>
    </row>
    <row r="959" spans="2:16" x14ac:dyDescent="0.15">
      <c r="B959" s="50">
        <f t="shared" si="401"/>
        <v>7</v>
      </c>
      <c r="C959" s="50">
        <f t="shared" si="402"/>
        <v>9</v>
      </c>
      <c r="D959" s="50" t="str">
        <f t="shared" si="403"/>
        <v>2022_7_9</v>
      </c>
      <c r="E959" s="50" t="str">
        <f t="shared" si="405"/>
        <v>4_9_7</v>
      </c>
      <c r="F959" s="50">
        <f t="shared" si="406"/>
        <v>4</v>
      </c>
      <c r="G959" s="50">
        <f t="shared" si="407"/>
        <v>46</v>
      </c>
      <c r="H959" s="50">
        <f t="shared" si="408"/>
        <v>4046</v>
      </c>
      <c r="I959" s="57">
        <v>2022</v>
      </c>
      <c r="J959" s="57" t="s">
        <v>90</v>
      </c>
      <c r="K959" s="57" t="s">
        <v>99</v>
      </c>
      <c r="L959" s="57" t="str">
        <f t="shared" si="409"/>
        <v>2022_芸術</v>
      </c>
      <c r="M959" s="57" t="str">
        <f t="shared" si="410"/>
        <v>2022_芸術_工芸Ⅲ</v>
      </c>
      <c r="N959" s="57">
        <f t="shared" si="404"/>
        <v>4046</v>
      </c>
      <c r="P959" s="57">
        <f t="shared" si="411"/>
        <v>958</v>
      </c>
    </row>
    <row r="960" spans="2:16" x14ac:dyDescent="0.15">
      <c r="B960" s="50">
        <f t="shared" si="401"/>
        <v>7</v>
      </c>
      <c r="C960" s="50">
        <f t="shared" si="402"/>
        <v>10</v>
      </c>
      <c r="D960" s="50" t="str">
        <f t="shared" si="403"/>
        <v>2022_7_10</v>
      </c>
      <c r="E960" s="50" t="str">
        <f t="shared" si="405"/>
        <v>4_10_7</v>
      </c>
      <c r="F960" s="50">
        <f t="shared" si="406"/>
        <v>4</v>
      </c>
      <c r="G960" s="50">
        <f t="shared" si="407"/>
        <v>47</v>
      </c>
      <c r="H960" s="50">
        <f t="shared" si="408"/>
        <v>4047</v>
      </c>
      <c r="I960" s="57">
        <v>2022</v>
      </c>
      <c r="J960" s="57" t="s">
        <v>90</v>
      </c>
      <c r="K960" s="57" t="s">
        <v>100</v>
      </c>
      <c r="L960" s="57" t="str">
        <f t="shared" si="409"/>
        <v>2022_芸術</v>
      </c>
      <c r="M960" s="57" t="str">
        <f t="shared" si="410"/>
        <v>2022_芸術_書道Ⅰ</v>
      </c>
      <c r="N960" s="57">
        <f t="shared" si="404"/>
        <v>4047</v>
      </c>
      <c r="P960" s="57">
        <f t="shared" si="411"/>
        <v>959</v>
      </c>
    </row>
    <row r="961" spans="2:16" x14ac:dyDescent="0.15">
      <c r="B961" s="50">
        <f t="shared" si="401"/>
        <v>7</v>
      </c>
      <c r="C961" s="50">
        <f t="shared" si="402"/>
        <v>11</v>
      </c>
      <c r="D961" s="50" t="str">
        <f t="shared" si="403"/>
        <v>2022_7_11</v>
      </c>
      <c r="E961" s="50" t="str">
        <f t="shared" si="405"/>
        <v>4_11_7</v>
      </c>
      <c r="F961" s="50">
        <f t="shared" si="406"/>
        <v>4</v>
      </c>
      <c r="G961" s="50">
        <f t="shared" si="407"/>
        <v>48</v>
      </c>
      <c r="H961" s="50">
        <f t="shared" si="408"/>
        <v>4048</v>
      </c>
      <c r="I961" s="57">
        <v>2022</v>
      </c>
      <c r="J961" s="57" t="s">
        <v>90</v>
      </c>
      <c r="K961" s="57" t="s">
        <v>101</v>
      </c>
      <c r="L961" s="57" t="str">
        <f t="shared" si="409"/>
        <v>2022_芸術</v>
      </c>
      <c r="M961" s="57" t="str">
        <f t="shared" si="410"/>
        <v>2022_芸術_書道Ⅱ</v>
      </c>
      <c r="N961" s="57">
        <f t="shared" si="404"/>
        <v>4048</v>
      </c>
      <c r="P961" s="57">
        <f t="shared" si="411"/>
        <v>960</v>
      </c>
    </row>
    <row r="962" spans="2:16" x14ac:dyDescent="0.15">
      <c r="B962" s="50">
        <f t="shared" ref="B962:B1025" si="412">IF($I962="","",IF($I961&lt;&gt;$I962,1,IF($J961&lt;&gt;$J962,B961+1,B961)))</f>
        <v>7</v>
      </c>
      <c r="C962" s="50">
        <f t="shared" ref="C962:C1025" si="413">IF($I962="","",IF($J961&lt;&gt;$J962,1,C961+1))</f>
        <v>12</v>
      </c>
      <c r="D962" s="50" t="str">
        <f t="shared" ref="D962:D1025" si="414">IF($I962="","",$I962&amp;"_"&amp;$B962&amp;"_"&amp;$C962)</f>
        <v>2022_7_12</v>
      </c>
      <c r="E962" s="50" t="str">
        <f t="shared" si="405"/>
        <v>4_12_7</v>
      </c>
      <c r="F962" s="50">
        <f t="shared" si="406"/>
        <v>4</v>
      </c>
      <c r="G962" s="50">
        <f t="shared" si="407"/>
        <v>49</v>
      </c>
      <c r="H962" s="50">
        <f t="shared" si="408"/>
        <v>4049</v>
      </c>
      <c r="I962" s="57">
        <v>2022</v>
      </c>
      <c r="J962" s="57" t="s">
        <v>90</v>
      </c>
      <c r="K962" s="57" t="s">
        <v>102</v>
      </c>
      <c r="L962" s="57" t="str">
        <f t="shared" si="409"/>
        <v>2022_芸術</v>
      </c>
      <c r="M962" s="57" t="str">
        <f t="shared" si="410"/>
        <v>2022_芸術_書道Ⅲ</v>
      </c>
      <c r="N962" s="57">
        <f t="shared" ref="N962:N1025" si="415">H962</f>
        <v>4049</v>
      </c>
      <c r="P962" s="57">
        <f t="shared" si="411"/>
        <v>961</v>
      </c>
    </row>
    <row r="963" spans="2:16" x14ac:dyDescent="0.15">
      <c r="B963" s="50">
        <f t="shared" si="412"/>
        <v>7</v>
      </c>
      <c r="C963" s="50">
        <f t="shared" si="413"/>
        <v>13</v>
      </c>
      <c r="D963" s="50" t="str">
        <f t="shared" si="414"/>
        <v>2022_7_13</v>
      </c>
      <c r="E963" s="50" t="str">
        <f t="shared" ref="E963:E1026" si="416">IF($I963="","",$F963&amp;"_"&amp;$C963&amp;"_"&amp;$B963)</f>
        <v>4_13_7</v>
      </c>
      <c r="F963" s="50">
        <f t="shared" ref="F963:F1026" si="417">IF($I963="","",IF($I962&lt;&gt;$I963,F962+1,F962))</f>
        <v>4</v>
      </c>
      <c r="G963" s="50">
        <f t="shared" ref="G963:G1026" si="418">IF($I963="","",IF($I962&lt;&gt;$I963,1,G962+1))</f>
        <v>50</v>
      </c>
      <c r="H963" s="50">
        <f t="shared" ref="H963:H1026" si="419">IF($I963="","",1000*F963+G963)</f>
        <v>4050</v>
      </c>
      <c r="I963" s="57">
        <v>2022</v>
      </c>
      <c r="J963" s="57" t="s">
        <v>90</v>
      </c>
      <c r="K963" s="57" t="s">
        <v>573</v>
      </c>
      <c r="L963" s="57" t="str">
        <f t="shared" ref="L963:L1026" si="420">$I963&amp;"_"&amp;$J963</f>
        <v>2022_芸術</v>
      </c>
      <c r="M963" s="57" t="str">
        <f t="shared" ref="M963:M1026" si="421">$I963&amp;"_"&amp;$J963&amp;"_"&amp;$K963</f>
        <v>2022_芸術_学校設定科目</v>
      </c>
      <c r="N963" s="57">
        <f t="shared" si="415"/>
        <v>4050</v>
      </c>
      <c r="P963" s="57">
        <f t="shared" ref="P963:P1026" si="422">IF(COUNTIF(K963,"*"&amp;$X$1&amp;"*"),P962+1,P962)</f>
        <v>962</v>
      </c>
    </row>
    <row r="964" spans="2:16" x14ac:dyDescent="0.15">
      <c r="B964" s="50">
        <f t="shared" si="412"/>
        <v>8</v>
      </c>
      <c r="C964" s="50">
        <f t="shared" si="413"/>
        <v>1</v>
      </c>
      <c r="D964" s="50" t="str">
        <f t="shared" si="414"/>
        <v>2022_8_1</v>
      </c>
      <c r="E964" s="50" t="str">
        <f t="shared" si="416"/>
        <v>4_1_8</v>
      </c>
      <c r="F964" s="50">
        <f t="shared" si="417"/>
        <v>4</v>
      </c>
      <c r="G964" s="50">
        <f t="shared" si="418"/>
        <v>51</v>
      </c>
      <c r="H964" s="50">
        <f t="shared" si="419"/>
        <v>4051</v>
      </c>
      <c r="I964" s="57">
        <v>2022</v>
      </c>
      <c r="J964" s="57" t="s">
        <v>411</v>
      </c>
      <c r="K964" s="57" t="s">
        <v>657</v>
      </c>
      <c r="L964" s="57" t="str">
        <f t="shared" si="420"/>
        <v>2022_外国語</v>
      </c>
      <c r="M964" s="57" t="str">
        <f t="shared" si="421"/>
        <v>2022_外国語_英語コミュニケーションⅠ</v>
      </c>
      <c r="N964" s="57">
        <f t="shared" si="415"/>
        <v>4051</v>
      </c>
      <c r="P964" s="57">
        <f t="shared" si="422"/>
        <v>963</v>
      </c>
    </row>
    <row r="965" spans="2:16" x14ac:dyDescent="0.15">
      <c r="B965" s="50">
        <f t="shared" si="412"/>
        <v>8</v>
      </c>
      <c r="C965" s="50">
        <f t="shared" si="413"/>
        <v>2</v>
      </c>
      <c r="D965" s="50" t="str">
        <f t="shared" si="414"/>
        <v>2022_8_2</v>
      </c>
      <c r="E965" s="50" t="str">
        <f t="shared" si="416"/>
        <v>4_2_8</v>
      </c>
      <c r="F965" s="50">
        <f t="shared" si="417"/>
        <v>4</v>
      </c>
      <c r="G965" s="50">
        <f t="shared" si="418"/>
        <v>52</v>
      </c>
      <c r="H965" s="50">
        <f t="shared" si="419"/>
        <v>4052</v>
      </c>
      <c r="I965" s="57">
        <v>2022</v>
      </c>
      <c r="J965" s="57" t="s">
        <v>411</v>
      </c>
      <c r="K965" s="57" t="s">
        <v>658</v>
      </c>
      <c r="L965" s="57" t="str">
        <f t="shared" si="420"/>
        <v>2022_外国語</v>
      </c>
      <c r="M965" s="57" t="str">
        <f t="shared" si="421"/>
        <v>2022_外国語_英語コミュニケーションⅡ</v>
      </c>
      <c r="N965" s="57">
        <f t="shared" si="415"/>
        <v>4052</v>
      </c>
      <c r="P965" s="57">
        <f t="shared" si="422"/>
        <v>964</v>
      </c>
    </row>
    <row r="966" spans="2:16" x14ac:dyDescent="0.15">
      <c r="B966" s="50">
        <f t="shared" si="412"/>
        <v>8</v>
      </c>
      <c r="C966" s="50">
        <f t="shared" si="413"/>
        <v>3</v>
      </c>
      <c r="D966" s="50" t="str">
        <f t="shared" si="414"/>
        <v>2022_8_3</v>
      </c>
      <c r="E966" s="50" t="str">
        <f t="shared" si="416"/>
        <v>4_3_8</v>
      </c>
      <c r="F966" s="50">
        <f t="shared" si="417"/>
        <v>4</v>
      </c>
      <c r="G966" s="50">
        <f t="shared" si="418"/>
        <v>53</v>
      </c>
      <c r="H966" s="50">
        <f t="shared" si="419"/>
        <v>4053</v>
      </c>
      <c r="I966" s="57">
        <v>2022</v>
      </c>
      <c r="J966" s="57" t="s">
        <v>411</v>
      </c>
      <c r="K966" s="57" t="s">
        <v>659</v>
      </c>
      <c r="L966" s="57" t="str">
        <f t="shared" si="420"/>
        <v>2022_外国語</v>
      </c>
      <c r="M966" s="57" t="str">
        <f t="shared" si="421"/>
        <v>2022_外国語_英語コミュニケーションⅢ</v>
      </c>
      <c r="N966" s="57">
        <f t="shared" si="415"/>
        <v>4053</v>
      </c>
      <c r="P966" s="57">
        <f t="shared" si="422"/>
        <v>965</v>
      </c>
    </row>
    <row r="967" spans="2:16" x14ac:dyDescent="0.15">
      <c r="B967" s="50">
        <f t="shared" si="412"/>
        <v>8</v>
      </c>
      <c r="C967" s="50">
        <f t="shared" si="413"/>
        <v>4</v>
      </c>
      <c r="D967" s="50" t="str">
        <f t="shared" si="414"/>
        <v>2022_8_4</v>
      </c>
      <c r="E967" s="50" t="str">
        <f t="shared" si="416"/>
        <v>4_4_8</v>
      </c>
      <c r="F967" s="50">
        <f t="shared" si="417"/>
        <v>4</v>
      </c>
      <c r="G967" s="50">
        <f t="shared" si="418"/>
        <v>54</v>
      </c>
      <c r="H967" s="50">
        <f t="shared" si="419"/>
        <v>4054</v>
      </c>
      <c r="I967" s="57">
        <v>2022</v>
      </c>
      <c r="J967" s="57" t="s">
        <v>411</v>
      </c>
      <c r="K967" s="57" t="s">
        <v>660</v>
      </c>
      <c r="L967" s="57" t="str">
        <f t="shared" si="420"/>
        <v>2022_外国語</v>
      </c>
      <c r="M967" s="57" t="str">
        <f t="shared" si="421"/>
        <v>2022_外国語_論理・ 表現Ⅰ</v>
      </c>
      <c r="N967" s="57">
        <f t="shared" si="415"/>
        <v>4054</v>
      </c>
      <c r="P967" s="57">
        <f t="shared" si="422"/>
        <v>966</v>
      </c>
    </row>
    <row r="968" spans="2:16" x14ac:dyDescent="0.15">
      <c r="B968" s="50">
        <f t="shared" si="412"/>
        <v>8</v>
      </c>
      <c r="C968" s="50">
        <f t="shared" si="413"/>
        <v>5</v>
      </c>
      <c r="D968" s="50" t="str">
        <f t="shared" si="414"/>
        <v>2022_8_5</v>
      </c>
      <c r="E968" s="50" t="str">
        <f t="shared" si="416"/>
        <v>4_5_8</v>
      </c>
      <c r="F968" s="50">
        <f t="shared" si="417"/>
        <v>4</v>
      </c>
      <c r="G968" s="50">
        <f t="shared" si="418"/>
        <v>55</v>
      </c>
      <c r="H968" s="50">
        <f t="shared" si="419"/>
        <v>4055</v>
      </c>
      <c r="I968" s="57">
        <v>2022</v>
      </c>
      <c r="J968" s="57" t="s">
        <v>411</v>
      </c>
      <c r="K968" s="57" t="s">
        <v>661</v>
      </c>
      <c r="L968" s="57" t="str">
        <f t="shared" si="420"/>
        <v>2022_外国語</v>
      </c>
      <c r="M968" s="57" t="str">
        <f t="shared" si="421"/>
        <v>2022_外国語_論理・ 表現Ⅱ</v>
      </c>
      <c r="N968" s="57">
        <f t="shared" si="415"/>
        <v>4055</v>
      </c>
      <c r="P968" s="57">
        <f t="shared" si="422"/>
        <v>967</v>
      </c>
    </row>
    <row r="969" spans="2:16" x14ac:dyDescent="0.15">
      <c r="B969" s="50">
        <f t="shared" si="412"/>
        <v>8</v>
      </c>
      <c r="C969" s="50">
        <f t="shared" si="413"/>
        <v>6</v>
      </c>
      <c r="D969" s="50" t="str">
        <f t="shared" si="414"/>
        <v>2022_8_6</v>
      </c>
      <c r="E969" s="50" t="str">
        <f t="shared" si="416"/>
        <v>4_6_8</v>
      </c>
      <c r="F969" s="50">
        <f t="shared" si="417"/>
        <v>4</v>
      </c>
      <c r="G969" s="50">
        <f t="shared" si="418"/>
        <v>56</v>
      </c>
      <c r="H969" s="50">
        <f t="shared" si="419"/>
        <v>4056</v>
      </c>
      <c r="I969" s="57">
        <v>2022</v>
      </c>
      <c r="J969" s="57" t="s">
        <v>411</v>
      </c>
      <c r="K969" s="57" t="s">
        <v>662</v>
      </c>
      <c r="L969" s="57" t="str">
        <f t="shared" si="420"/>
        <v>2022_外国語</v>
      </c>
      <c r="M969" s="57" t="str">
        <f t="shared" si="421"/>
        <v>2022_外国語_論理・ 表現Ⅲ</v>
      </c>
      <c r="N969" s="57">
        <f t="shared" si="415"/>
        <v>4056</v>
      </c>
      <c r="P969" s="57">
        <f t="shared" si="422"/>
        <v>968</v>
      </c>
    </row>
    <row r="970" spans="2:16" x14ac:dyDescent="0.15">
      <c r="B970" s="50">
        <f t="shared" si="412"/>
        <v>8</v>
      </c>
      <c r="C970" s="50">
        <f t="shared" si="413"/>
        <v>7</v>
      </c>
      <c r="D970" s="50" t="str">
        <f t="shared" si="414"/>
        <v>2022_8_7</v>
      </c>
      <c r="E970" s="50" t="str">
        <f t="shared" si="416"/>
        <v>4_7_8</v>
      </c>
      <c r="F970" s="50">
        <f t="shared" si="417"/>
        <v>4</v>
      </c>
      <c r="G970" s="50">
        <f t="shared" si="418"/>
        <v>57</v>
      </c>
      <c r="H970" s="50">
        <f t="shared" si="419"/>
        <v>4057</v>
      </c>
      <c r="I970" s="57">
        <v>2022</v>
      </c>
      <c r="J970" s="57" t="s">
        <v>411</v>
      </c>
      <c r="K970" s="57" t="s">
        <v>573</v>
      </c>
      <c r="L970" s="57" t="str">
        <f t="shared" si="420"/>
        <v>2022_外国語</v>
      </c>
      <c r="M970" s="57" t="str">
        <f t="shared" si="421"/>
        <v>2022_外国語_学校設定科目</v>
      </c>
      <c r="N970" s="57">
        <f t="shared" si="415"/>
        <v>4057</v>
      </c>
      <c r="P970" s="57">
        <f t="shared" si="422"/>
        <v>969</v>
      </c>
    </row>
    <row r="971" spans="2:16" x14ac:dyDescent="0.15">
      <c r="B971" s="50">
        <f t="shared" si="412"/>
        <v>9</v>
      </c>
      <c r="C971" s="50">
        <f t="shared" si="413"/>
        <v>1</v>
      </c>
      <c r="D971" s="50" t="str">
        <f t="shared" si="414"/>
        <v>2022_9_1</v>
      </c>
      <c r="E971" s="50" t="str">
        <f t="shared" si="416"/>
        <v>4_1_9</v>
      </c>
      <c r="F971" s="50">
        <f t="shared" si="417"/>
        <v>4</v>
      </c>
      <c r="G971" s="50">
        <f t="shared" si="418"/>
        <v>58</v>
      </c>
      <c r="H971" s="50">
        <f t="shared" si="419"/>
        <v>4058</v>
      </c>
      <c r="I971" s="57">
        <v>2022</v>
      </c>
      <c r="J971" s="57" t="s">
        <v>103</v>
      </c>
      <c r="K971" s="57" t="s">
        <v>104</v>
      </c>
      <c r="L971" s="57" t="str">
        <f t="shared" si="420"/>
        <v>2022_家庭</v>
      </c>
      <c r="M971" s="57" t="str">
        <f t="shared" si="421"/>
        <v>2022_家庭_家庭基礎</v>
      </c>
      <c r="N971" s="57">
        <f t="shared" si="415"/>
        <v>4058</v>
      </c>
      <c r="P971" s="57">
        <f t="shared" si="422"/>
        <v>970</v>
      </c>
    </row>
    <row r="972" spans="2:16" x14ac:dyDescent="0.15">
      <c r="B972" s="50">
        <f t="shared" si="412"/>
        <v>9</v>
      </c>
      <c r="C972" s="50">
        <f t="shared" si="413"/>
        <v>2</v>
      </c>
      <c r="D972" s="50" t="str">
        <f t="shared" si="414"/>
        <v>2022_9_2</v>
      </c>
      <c r="E972" s="50" t="str">
        <f t="shared" si="416"/>
        <v>4_2_9</v>
      </c>
      <c r="F972" s="50">
        <f t="shared" si="417"/>
        <v>4</v>
      </c>
      <c r="G972" s="50">
        <f t="shared" si="418"/>
        <v>59</v>
      </c>
      <c r="H972" s="50">
        <f t="shared" si="419"/>
        <v>4059</v>
      </c>
      <c r="I972" s="57">
        <v>2022</v>
      </c>
      <c r="J972" s="57" t="s">
        <v>103</v>
      </c>
      <c r="K972" s="57" t="s">
        <v>105</v>
      </c>
      <c r="L972" s="57" t="str">
        <f t="shared" si="420"/>
        <v>2022_家庭</v>
      </c>
      <c r="M972" s="57" t="str">
        <f t="shared" si="421"/>
        <v>2022_家庭_家庭総合</v>
      </c>
      <c r="N972" s="57">
        <f t="shared" si="415"/>
        <v>4059</v>
      </c>
      <c r="P972" s="57">
        <f t="shared" si="422"/>
        <v>971</v>
      </c>
    </row>
    <row r="973" spans="2:16" x14ac:dyDescent="0.15">
      <c r="B973" s="50">
        <f t="shared" si="412"/>
        <v>9</v>
      </c>
      <c r="C973" s="50">
        <f t="shared" si="413"/>
        <v>3</v>
      </c>
      <c r="D973" s="50" t="str">
        <f t="shared" si="414"/>
        <v>2022_9_3</v>
      </c>
      <c r="E973" s="50" t="str">
        <f t="shared" si="416"/>
        <v>4_3_9</v>
      </c>
      <c r="F973" s="50">
        <f t="shared" si="417"/>
        <v>4</v>
      </c>
      <c r="G973" s="50">
        <f t="shared" si="418"/>
        <v>60</v>
      </c>
      <c r="H973" s="50">
        <f t="shared" si="419"/>
        <v>4060</v>
      </c>
      <c r="I973" s="57">
        <v>2022</v>
      </c>
      <c r="J973" s="57" t="s">
        <v>103</v>
      </c>
      <c r="K973" s="57" t="s">
        <v>573</v>
      </c>
      <c r="L973" s="57" t="str">
        <f t="shared" si="420"/>
        <v>2022_家庭</v>
      </c>
      <c r="M973" s="57" t="str">
        <f t="shared" si="421"/>
        <v>2022_家庭_学校設定科目</v>
      </c>
      <c r="N973" s="57">
        <f t="shared" si="415"/>
        <v>4060</v>
      </c>
      <c r="P973" s="57">
        <f t="shared" si="422"/>
        <v>972</v>
      </c>
    </row>
    <row r="974" spans="2:16" x14ac:dyDescent="0.15">
      <c r="B974" s="50">
        <f t="shared" si="412"/>
        <v>10</v>
      </c>
      <c r="C974" s="50">
        <f t="shared" si="413"/>
        <v>1</v>
      </c>
      <c r="D974" s="50" t="str">
        <f t="shared" si="414"/>
        <v>2022_10_1</v>
      </c>
      <c r="E974" s="50" t="str">
        <f t="shared" si="416"/>
        <v>4_1_10</v>
      </c>
      <c r="F974" s="50">
        <f t="shared" si="417"/>
        <v>4</v>
      </c>
      <c r="G974" s="50">
        <f t="shared" si="418"/>
        <v>61</v>
      </c>
      <c r="H974" s="50">
        <f t="shared" si="419"/>
        <v>4061</v>
      </c>
      <c r="I974" s="57">
        <v>2022</v>
      </c>
      <c r="J974" s="57" t="s">
        <v>106</v>
      </c>
      <c r="K974" s="57" t="s">
        <v>107</v>
      </c>
      <c r="L974" s="57" t="str">
        <f t="shared" si="420"/>
        <v>2022_情報</v>
      </c>
      <c r="M974" s="57" t="str">
        <f t="shared" si="421"/>
        <v>2022_情報_情報Ⅰ</v>
      </c>
      <c r="N974" s="57">
        <f t="shared" si="415"/>
        <v>4061</v>
      </c>
      <c r="P974" s="57">
        <f t="shared" si="422"/>
        <v>973</v>
      </c>
    </row>
    <row r="975" spans="2:16" x14ac:dyDescent="0.15">
      <c r="B975" s="50">
        <f t="shared" si="412"/>
        <v>10</v>
      </c>
      <c r="C975" s="50">
        <f t="shared" si="413"/>
        <v>2</v>
      </c>
      <c r="D975" s="50" t="str">
        <f t="shared" si="414"/>
        <v>2022_10_2</v>
      </c>
      <c r="E975" s="50" t="str">
        <f t="shared" si="416"/>
        <v>4_2_10</v>
      </c>
      <c r="F975" s="50">
        <f t="shared" si="417"/>
        <v>4</v>
      </c>
      <c r="G975" s="50">
        <f t="shared" si="418"/>
        <v>62</v>
      </c>
      <c r="H975" s="50">
        <f t="shared" si="419"/>
        <v>4062</v>
      </c>
      <c r="I975" s="57">
        <v>2022</v>
      </c>
      <c r="J975" s="57" t="s">
        <v>106</v>
      </c>
      <c r="K975" s="57" t="s">
        <v>108</v>
      </c>
      <c r="L975" s="57" t="str">
        <f t="shared" si="420"/>
        <v>2022_情報</v>
      </c>
      <c r="M975" s="57" t="str">
        <f t="shared" si="421"/>
        <v>2022_情報_情報Ⅱ</v>
      </c>
      <c r="N975" s="57">
        <f t="shared" si="415"/>
        <v>4062</v>
      </c>
      <c r="P975" s="57">
        <f t="shared" si="422"/>
        <v>974</v>
      </c>
    </row>
    <row r="976" spans="2:16" x14ac:dyDescent="0.15">
      <c r="B976" s="50">
        <f t="shared" si="412"/>
        <v>10</v>
      </c>
      <c r="C976" s="50">
        <f t="shared" si="413"/>
        <v>3</v>
      </c>
      <c r="D976" s="50" t="str">
        <f t="shared" si="414"/>
        <v>2022_10_3</v>
      </c>
      <c r="E976" s="50" t="str">
        <f t="shared" si="416"/>
        <v>4_3_10</v>
      </c>
      <c r="F976" s="50">
        <f t="shared" si="417"/>
        <v>4</v>
      </c>
      <c r="G976" s="50">
        <f t="shared" si="418"/>
        <v>63</v>
      </c>
      <c r="H976" s="50">
        <f t="shared" si="419"/>
        <v>4063</v>
      </c>
      <c r="I976" s="57">
        <v>2022</v>
      </c>
      <c r="J976" s="57" t="s">
        <v>106</v>
      </c>
      <c r="K976" s="57" t="s">
        <v>573</v>
      </c>
      <c r="L976" s="57" t="str">
        <f t="shared" si="420"/>
        <v>2022_情報</v>
      </c>
      <c r="M976" s="57" t="str">
        <f t="shared" si="421"/>
        <v>2022_情報_学校設定科目</v>
      </c>
      <c r="N976" s="57">
        <f t="shared" si="415"/>
        <v>4063</v>
      </c>
      <c r="P976" s="57">
        <f t="shared" si="422"/>
        <v>975</v>
      </c>
    </row>
    <row r="977" spans="2:16" x14ac:dyDescent="0.15">
      <c r="B977" s="50">
        <f t="shared" si="412"/>
        <v>11</v>
      </c>
      <c r="C977" s="50">
        <f t="shared" si="413"/>
        <v>1</v>
      </c>
      <c r="D977" s="50" t="str">
        <f t="shared" si="414"/>
        <v>2022_11_1</v>
      </c>
      <c r="E977" s="50" t="str">
        <f t="shared" si="416"/>
        <v>4_1_11</v>
      </c>
      <c r="F977" s="50">
        <f t="shared" si="417"/>
        <v>4</v>
      </c>
      <c r="G977" s="50">
        <f t="shared" si="418"/>
        <v>64</v>
      </c>
      <c r="H977" s="50">
        <f t="shared" si="419"/>
        <v>4064</v>
      </c>
      <c r="I977" s="57">
        <v>2022</v>
      </c>
      <c r="J977" s="57" t="s">
        <v>109</v>
      </c>
      <c r="K977" s="57" t="s">
        <v>110</v>
      </c>
      <c r="L977" s="57" t="str">
        <f t="shared" si="420"/>
        <v>2022_理数</v>
      </c>
      <c r="M977" s="57" t="str">
        <f t="shared" si="421"/>
        <v>2022_理数_理数探究基礎</v>
      </c>
      <c r="N977" s="57">
        <f t="shared" si="415"/>
        <v>4064</v>
      </c>
      <c r="P977" s="57">
        <f t="shared" si="422"/>
        <v>976</v>
      </c>
    </row>
    <row r="978" spans="2:16" x14ac:dyDescent="0.15">
      <c r="B978" s="50">
        <f t="shared" si="412"/>
        <v>11</v>
      </c>
      <c r="C978" s="50">
        <f t="shared" si="413"/>
        <v>2</v>
      </c>
      <c r="D978" s="50" t="str">
        <f t="shared" si="414"/>
        <v>2022_11_2</v>
      </c>
      <c r="E978" s="50" t="str">
        <f t="shared" si="416"/>
        <v>4_2_11</v>
      </c>
      <c r="F978" s="50">
        <f t="shared" si="417"/>
        <v>4</v>
      </c>
      <c r="G978" s="50">
        <f t="shared" si="418"/>
        <v>65</v>
      </c>
      <c r="H978" s="50">
        <f t="shared" si="419"/>
        <v>4065</v>
      </c>
      <c r="I978" s="57">
        <v>2022</v>
      </c>
      <c r="J978" s="57" t="s">
        <v>109</v>
      </c>
      <c r="K978" s="57" t="s">
        <v>111</v>
      </c>
      <c r="L978" s="57" t="str">
        <f t="shared" si="420"/>
        <v>2022_理数</v>
      </c>
      <c r="M978" s="57" t="str">
        <f t="shared" si="421"/>
        <v>2022_理数_理数探究</v>
      </c>
      <c r="N978" s="57">
        <f t="shared" si="415"/>
        <v>4065</v>
      </c>
      <c r="P978" s="57">
        <f t="shared" si="422"/>
        <v>977</v>
      </c>
    </row>
    <row r="979" spans="2:16" x14ac:dyDescent="0.15">
      <c r="B979" s="50">
        <f t="shared" si="412"/>
        <v>11</v>
      </c>
      <c r="C979" s="50">
        <f t="shared" si="413"/>
        <v>3</v>
      </c>
      <c r="D979" s="50" t="str">
        <f t="shared" si="414"/>
        <v>2022_11_3</v>
      </c>
      <c r="E979" s="50" t="str">
        <f t="shared" si="416"/>
        <v>4_3_11</v>
      </c>
      <c r="F979" s="50">
        <f t="shared" si="417"/>
        <v>4</v>
      </c>
      <c r="G979" s="50">
        <f t="shared" si="418"/>
        <v>66</v>
      </c>
      <c r="H979" s="50">
        <f t="shared" si="419"/>
        <v>4066</v>
      </c>
      <c r="I979" s="57">
        <v>2022</v>
      </c>
      <c r="J979" s="57" t="s">
        <v>109</v>
      </c>
      <c r="K979" s="57" t="s">
        <v>573</v>
      </c>
      <c r="L979" s="57" t="str">
        <f t="shared" si="420"/>
        <v>2022_理数</v>
      </c>
      <c r="M979" s="57" t="str">
        <f t="shared" si="421"/>
        <v>2022_理数_学校設定科目</v>
      </c>
      <c r="N979" s="57">
        <f t="shared" si="415"/>
        <v>4066</v>
      </c>
      <c r="P979" s="57">
        <f t="shared" si="422"/>
        <v>978</v>
      </c>
    </row>
    <row r="980" spans="2:16" x14ac:dyDescent="0.15">
      <c r="B980" s="50">
        <f t="shared" si="412"/>
        <v>12</v>
      </c>
      <c r="C980" s="50">
        <f t="shared" si="413"/>
        <v>1</v>
      </c>
      <c r="D980" s="50" t="str">
        <f t="shared" si="414"/>
        <v>2022_12_1</v>
      </c>
      <c r="E980" s="50" t="str">
        <f t="shared" si="416"/>
        <v>4_1_12</v>
      </c>
      <c r="F980" s="50">
        <f t="shared" si="417"/>
        <v>4</v>
      </c>
      <c r="G980" s="50">
        <f t="shared" si="418"/>
        <v>67</v>
      </c>
      <c r="H980" s="50">
        <f t="shared" si="419"/>
        <v>4067</v>
      </c>
      <c r="I980" s="57">
        <v>2022</v>
      </c>
      <c r="J980" s="57" t="s">
        <v>587</v>
      </c>
      <c r="K980" s="57" t="s">
        <v>112</v>
      </c>
      <c r="L980" s="57" t="str">
        <f t="shared" si="420"/>
        <v>2022_教科なし</v>
      </c>
      <c r="M980" s="57" t="str">
        <f t="shared" si="421"/>
        <v>2022_教科なし_総合的な探究の時間</v>
      </c>
      <c r="N980" s="57">
        <f t="shared" si="415"/>
        <v>4067</v>
      </c>
      <c r="P980" s="57">
        <f t="shared" si="422"/>
        <v>979</v>
      </c>
    </row>
    <row r="981" spans="2:16" x14ac:dyDescent="0.15">
      <c r="B981" s="50">
        <f t="shared" si="412"/>
        <v>12</v>
      </c>
      <c r="C981" s="50">
        <f t="shared" si="413"/>
        <v>2</v>
      </c>
      <c r="D981" s="50" t="str">
        <f t="shared" si="414"/>
        <v>2022_12_2</v>
      </c>
      <c r="E981" s="50" t="str">
        <f t="shared" si="416"/>
        <v>4_2_12</v>
      </c>
      <c r="F981" s="50">
        <f t="shared" si="417"/>
        <v>4</v>
      </c>
      <c r="G981" s="50">
        <f t="shared" si="418"/>
        <v>68</v>
      </c>
      <c r="H981" s="50">
        <f t="shared" si="419"/>
        <v>4068</v>
      </c>
      <c r="I981" s="57">
        <v>2022</v>
      </c>
      <c r="J981" s="57" t="s">
        <v>587</v>
      </c>
      <c r="K981" s="57" t="s">
        <v>412</v>
      </c>
      <c r="L981" s="57" t="str">
        <f t="shared" si="420"/>
        <v>2022_教科なし</v>
      </c>
      <c r="M981" s="57" t="str">
        <f t="shared" si="421"/>
        <v>2022_教科なし_留学</v>
      </c>
      <c r="N981" s="57">
        <f t="shared" si="415"/>
        <v>4068</v>
      </c>
      <c r="P981" s="57">
        <f t="shared" si="422"/>
        <v>980</v>
      </c>
    </row>
    <row r="982" spans="2:16" x14ac:dyDescent="0.15">
      <c r="B982" s="50">
        <f t="shared" si="412"/>
        <v>12</v>
      </c>
      <c r="C982" s="50">
        <f t="shared" si="413"/>
        <v>3</v>
      </c>
      <c r="D982" s="50" t="str">
        <f t="shared" si="414"/>
        <v>2022_12_3</v>
      </c>
      <c r="E982" s="50" t="str">
        <f t="shared" si="416"/>
        <v>4_3_12</v>
      </c>
      <c r="F982" s="50">
        <f t="shared" si="417"/>
        <v>4</v>
      </c>
      <c r="G982" s="50">
        <f t="shared" si="418"/>
        <v>69</v>
      </c>
      <c r="H982" s="50">
        <f t="shared" si="419"/>
        <v>4069</v>
      </c>
      <c r="I982" s="57">
        <v>2022</v>
      </c>
      <c r="J982" s="57" t="s">
        <v>587</v>
      </c>
      <c r="K982" s="57" t="s">
        <v>413</v>
      </c>
      <c r="L982" s="57" t="str">
        <f t="shared" si="420"/>
        <v>2022_教科なし</v>
      </c>
      <c r="M982" s="57" t="str">
        <f t="shared" si="421"/>
        <v>2022_教科なし_自立活動</v>
      </c>
      <c r="N982" s="57">
        <f t="shared" si="415"/>
        <v>4069</v>
      </c>
      <c r="P982" s="57">
        <f t="shared" si="422"/>
        <v>981</v>
      </c>
    </row>
    <row r="983" spans="2:16" x14ac:dyDescent="0.15">
      <c r="B983" s="50">
        <f t="shared" si="412"/>
        <v>12</v>
      </c>
      <c r="C983" s="50">
        <f t="shared" si="413"/>
        <v>4</v>
      </c>
      <c r="D983" s="50" t="str">
        <f t="shared" si="414"/>
        <v>2022_12_4</v>
      </c>
      <c r="E983" s="50" t="str">
        <f t="shared" si="416"/>
        <v>4_4_12</v>
      </c>
      <c r="F983" s="50">
        <f t="shared" si="417"/>
        <v>4</v>
      </c>
      <c r="G983" s="50">
        <f t="shared" si="418"/>
        <v>70</v>
      </c>
      <c r="H983" s="50">
        <f t="shared" si="419"/>
        <v>4070</v>
      </c>
      <c r="I983" s="57">
        <v>2022</v>
      </c>
      <c r="J983" s="57" t="s">
        <v>587</v>
      </c>
      <c r="K983" s="57" t="s">
        <v>414</v>
      </c>
      <c r="L983" s="57" t="str">
        <f t="shared" si="420"/>
        <v>2022_教科なし</v>
      </c>
      <c r="M983" s="57" t="str">
        <f t="shared" si="421"/>
        <v>2022_教科なし_日本語指導</v>
      </c>
      <c r="N983" s="57">
        <f t="shared" si="415"/>
        <v>4070</v>
      </c>
      <c r="P983" s="57">
        <f t="shared" si="422"/>
        <v>982</v>
      </c>
    </row>
    <row r="984" spans="2:16" x14ac:dyDescent="0.15">
      <c r="B984" s="50">
        <f t="shared" si="412"/>
        <v>13</v>
      </c>
      <c r="C984" s="50">
        <f t="shared" si="413"/>
        <v>1</v>
      </c>
      <c r="D984" s="50" t="str">
        <f t="shared" si="414"/>
        <v>2022_13_1</v>
      </c>
      <c r="E984" s="50" t="str">
        <f t="shared" si="416"/>
        <v>4_1_13</v>
      </c>
      <c r="F984" s="50">
        <f t="shared" si="417"/>
        <v>4</v>
      </c>
      <c r="G984" s="50">
        <f t="shared" si="418"/>
        <v>71</v>
      </c>
      <c r="H984" s="50">
        <f t="shared" si="419"/>
        <v>4071</v>
      </c>
      <c r="I984" s="57">
        <v>2022</v>
      </c>
      <c r="J984" s="57" t="s">
        <v>588</v>
      </c>
      <c r="K984" s="57" t="s">
        <v>573</v>
      </c>
      <c r="L984" s="57" t="str">
        <f t="shared" si="420"/>
        <v>2022_学校設定教科</v>
      </c>
      <c r="M984" s="57" t="str">
        <f t="shared" si="421"/>
        <v>2022_学校設定教科_学校設定科目</v>
      </c>
      <c r="N984" s="57">
        <f t="shared" si="415"/>
        <v>4071</v>
      </c>
      <c r="P984" s="57">
        <f t="shared" si="422"/>
        <v>983</v>
      </c>
    </row>
    <row r="985" spans="2:16" x14ac:dyDescent="0.15">
      <c r="B985" s="50">
        <f t="shared" si="412"/>
        <v>14</v>
      </c>
      <c r="C985" s="50">
        <f t="shared" si="413"/>
        <v>1</v>
      </c>
      <c r="D985" s="50" t="str">
        <f t="shared" si="414"/>
        <v>2022_14_1</v>
      </c>
      <c r="E985" s="50" t="str">
        <f t="shared" si="416"/>
        <v>4_1_14</v>
      </c>
      <c r="F985" s="50">
        <f t="shared" si="417"/>
        <v>4</v>
      </c>
      <c r="G985" s="50">
        <f t="shared" si="418"/>
        <v>72</v>
      </c>
      <c r="H985" s="50">
        <f t="shared" si="419"/>
        <v>4072</v>
      </c>
      <c r="I985" s="57">
        <v>2022</v>
      </c>
      <c r="J985" s="57" t="s">
        <v>113</v>
      </c>
      <c r="K985" s="57" t="s">
        <v>114</v>
      </c>
      <c r="L985" s="57" t="str">
        <f t="shared" si="420"/>
        <v>2022_農業</v>
      </c>
      <c r="M985" s="57" t="str">
        <f t="shared" si="421"/>
        <v>2022_農業_農業と環境</v>
      </c>
      <c r="N985" s="57">
        <f t="shared" si="415"/>
        <v>4072</v>
      </c>
      <c r="P985" s="57">
        <f t="shared" si="422"/>
        <v>984</v>
      </c>
    </row>
    <row r="986" spans="2:16" x14ac:dyDescent="0.15">
      <c r="B986" s="50">
        <f t="shared" si="412"/>
        <v>14</v>
      </c>
      <c r="C986" s="50">
        <f t="shared" si="413"/>
        <v>2</v>
      </c>
      <c r="D986" s="50" t="str">
        <f t="shared" si="414"/>
        <v>2022_14_2</v>
      </c>
      <c r="E986" s="50" t="str">
        <f t="shared" si="416"/>
        <v>4_2_14</v>
      </c>
      <c r="F986" s="50">
        <f t="shared" si="417"/>
        <v>4</v>
      </c>
      <c r="G986" s="50">
        <f t="shared" si="418"/>
        <v>73</v>
      </c>
      <c r="H986" s="50">
        <f t="shared" si="419"/>
        <v>4073</v>
      </c>
      <c r="I986" s="57">
        <v>2022</v>
      </c>
      <c r="J986" s="57" t="s">
        <v>113</v>
      </c>
      <c r="K986" s="57" t="s">
        <v>115</v>
      </c>
      <c r="L986" s="57" t="str">
        <f t="shared" si="420"/>
        <v>2022_農業</v>
      </c>
      <c r="M986" s="57" t="str">
        <f t="shared" si="421"/>
        <v>2022_農業_課題研究</v>
      </c>
      <c r="N986" s="57">
        <f t="shared" si="415"/>
        <v>4073</v>
      </c>
      <c r="P986" s="57">
        <f t="shared" si="422"/>
        <v>985</v>
      </c>
    </row>
    <row r="987" spans="2:16" x14ac:dyDescent="0.15">
      <c r="B987" s="50">
        <f t="shared" si="412"/>
        <v>14</v>
      </c>
      <c r="C987" s="50">
        <f t="shared" si="413"/>
        <v>3</v>
      </c>
      <c r="D987" s="50" t="str">
        <f t="shared" si="414"/>
        <v>2022_14_3</v>
      </c>
      <c r="E987" s="50" t="str">
        <f t="shared" si="416"/>
        <v>4_3_14</v>
      </c>
      <c r="F987" s="50">
        <f t="shared" si="417"/>
        <v>4</v>
      </c>
      <c r="G987" s="50">
        <f t="shared" si="418"/>
        <v>74</v>
      </c>
      <c r="H987" s="50">
        <f t="shared" si="419"/>
        <v>4074</v>
      </c>
      <c r="I987" s="57">
        <v>2022</v>
      </c>
      <c r="J987" s="57" t="s">
        <v>113</v>
      </c>
      <c r="K987" s="57" t="s">
        <v>116</v>
      </c>
      <c r="L987" s="57" t="str">
        <f t="shared" si="420"/>
        <v>2022_農業</v>
      </c>
      <c r="M987" s="57" t="str">
        <f t="shared" si="421"/>
        <v>2022_農業_総合実習</v>
      </c>
      <c r="N987" s="57">
        <f t="shared" si="415"/>
        <v>4074</v>
      </c>
      <c r="P987" s="57">
        <f t="shared" si="422"/>
        <v>986</v>
      </c>
    </row>
    <row r="988" spans="2:16" x14ac:dyDescent="0.15">
      <c r="B988" s="50">
        <f t="shared" si="412"/>
        <v>14</v>
      </c>
      <c r="C988" s="50">
        <f t="shared" si="413"/>
        <v>4</v>
      </c>
      <c r="D988" s="50" t="str">
        <f t="shared" si="414"/>
        <v>2022_14_4</v>
      </c>
      <c r="E988" s="50" t="str">
        <f t="shared" si="416"/>
        <v>4_4_14</v>
      </c>
      <c r="F988" s="50">
        <f t="shared" si="417"/>
        <v>4</v>
      </c>
      <c r="G988" s="50">
        <f t="shared" si="418"/>
        <v>75</v>
      </c>
      <c r="H988" s="50">
        <f t="shared" si="419"/>
        <v>4075</v>
      </c>
      <c r="I988" s="57">
        <v>2022</v>
      </c>
      <c r="J988" s="57" t="s">
        <v>113</v>
      </c>
      <c r="K988" s="57" t="s">
        <v>117</v>
      </c>
      <c r="L988" s="57" t="str">
        <f t="shared" si="420"/>
        <v>2022_農業</v>
      </c>
      <c r="M988" s="57" t="str">
        <f t="shared" si="421"/>
        <v>2022_農業_農業と情報</v>
      </c>
      <c r="N988" s="57">
        <f t="shared" si="415"/>
        <v>4075</v>
      </c>
      <c r="P988" s="57">
        <f t="shared" si="422"/>
        <v>987</v>
      </c>
    </row>
    <row r="989" spans="2:16" x14ac:dyDescent="0.15">
      <c r="B989" s="50">
        <f t="shared" si="412"/>
        <v>14</v>
      </c>
      <c r="C989" s="50">
        <f t="shared" si="413"/>
        <v>5</v>
      </c>
      <c r="D989" s="50" t="str">
        <f t="shared" si="414"/>
        <v>2022_14_5</v>
      </c>
      <c r="E989" s="50" t="str">
        <f t="shared" si="416"/>
        <v>4_5_14</v>
      </c>
      <c r="F989" s="50">
        <f t="shared" si="417"/>
        <v>4</v>
      </c>
      <c r="G989" s="50">
        <f t="shared" si="418"/>
        <v>76</v>
      </c>
      <c r="H989" s="50">
        <f t="shared" si="419"/>
        <v>4076</v>
      </c>
      <c r="I989" s="57">
        <v>2022</v>
      </c>
      <c r="J989" s="57" t="s">
        <v>113</v>
      </c>
      <c r="K989" s="57" t="s">
        <v>118</v>
      </c>
      <c r="L989" s="57" t="str">
        <f t="shared" si="420"/>
        <v>2022_農業</v>
      </c>
      <c r="M989" s="57" t="str">
        <f t="shared" si="421"/>
        <v>2022_農業_作物</v>
      </c>
      <c r="N989" s="57">
        <f t="shared" si="415"/>
        <v>4076</v>
      </c>
      <c r="P989" s="57">
        <f t="shared" si="422"/>
        <v>988</v>
      </c>
    </row>
    <row r="990" spans="2:16" x14ac:dyDescent="0.15">
      <c r="B990" s="50">
        <f t="shared" si="412"/>
        <v>14</v>
      </c>
      <c r="C990" s="50">
        <f t="shared" si="413"/>
        <v>6</v>
      </c>
      <c r="D990" s="50" t="str">
        <f t="shared" si="414"/>
        <v>2022_14_6</v>
      </c>
      <c r="E990" s="50" t="str">
        <f t="shared" si="416"/>
        <v>4_6_14</v>
      </c>
      <c r="F990" s="50">
        <f t="shared" si="417"/>
        <v>4</v>
      </c>
      <c r="G990" s="50">
        <f t="shared" si="418"/>
        <v>77</v>
      </c>
      <c r="H990" s="50">
        <f t="shared" si="419"/>
        <v>4077</v>
      </c>
      <c r="I990" s="57">
        <v>2022</v>
      </c>
      <c r="J990" s="57" t="s">
        <v>113</v>
      </c>
      <c r="K990" s="57" t="s">
        <v>119</v>
      </c>
      <c r="L990" s="57" t="str">
        <f t="shared" si="420"/>
        <v>2022_農業</v>
      </c>
      <c r="M990" s="57" t="str">
        <f t="shared" si="421"/>
        <v>2022_農業_野菜</v>
      </c>
      <c r="N990" s="57">
        <f t="shared" si="415"/>
        <v>4077</v>
      </c>
      <c r="P990" s="57">
        <f t="shared" si="422"/>
        <v>989</v>
      </c>
    </row>
    <row r="991" spans="2:16" x14ac:dyDescent="0.15">
      <c r="B991" s="50">
        <f t="shared" si="412"/>
        <v>14</v>
      </c>
      <c r="C991" s="50">
        <f t="shared" si="413"/>
        <v>7</v>
      </c>
      <c r="D991" s="50" t="str">
        <f t="shared" si="414"/>
        <v>2022_14_7</v>
      </c>
      <c r="E991" s="50" t="str">
        <f t="shared" si="416"/>
        <v>4_7_14</v>
      </c>
      <c r="F991" s="50">
        <f t="shared" si="417"/>
        <v>4</v>
      </c>
      <c r="G991" s="50">
        <f t="shared" si="418"/>
        <v>78</v>
      </c>
      <c r="H991" s="50">
        <f t="shared" si="419"/>
        <v>4078</v>
      </c>
      <c r="I991" s="57">
        <v>2022</v>
      </c>
      <c r="J991" s="57" t="s">
        <v>113</v>
      </c>
      <c r="K991" s="57" t="s">
        <v>120</v>
      </c>
      <c r="L991" s="57" t="str">
        <f t="shared" si="420"/>
        <v>2022_農業</v>
      </c>
      <c r="M991" s="57" t="str">
        <f t="shared" si="421"/>
        <v>2022_農業_果樹</v>
      </c>
      <c r="N991" s="57">
        <f t="shared" si="415"/>
        <v>4078</v>
      </c>
      <c r="P991" s="57">
        <f t="shared" si="422"/>
        <v>990</v>
      </c>
    </row>
    <row r="992" spans="2:16" x14ac:dyDescent="0.15">
      <c r="B992" s="50">
        <f t="shared" si="412"/>
        <v>14</v>
      </c>
      <c r="C992" s="50">
        <f t="shared" si="413"/>
        <v>8</v>
      </c>
      <c r="D992" s="50" t="str">
        <f t="shared" si="414"/>
        <v>2022_14_8</v>
      </c>
      <c r="E992" s="50" t="str">
        <f t="shared" si="416"/>
        <v>4_8_14</v>
      </c>
      <c r="F992" s="50">
        <f t="shared" si="417"/>
        <v>4</v>
      </c>
      <c r="G992" s="50">
        <f t="shared" si="418"/>
        <v>79</v>
      </c>
      <c r="H992" s="50">
        <f t="shared" si="419"/>
        <v>4079</v>
      </c>
      <c r="I992" s="57">
        <v>2022</v>
      </c>
      <c r="J992" s="57" t="s">
        <v>113</v>
      </c>
      <c r="K992" s="57" t="s">
        <v>121</v>
      </c>
      <c r="L992" s="57" t="str">
        <f t="shared" si="420"/>
        <v>2022_農業</v>
      </c>
      <c r="M992" s="57" t="str">
        <f t="shared" si="421"/>
        <v>2022_農業_草花</v>
      </c>
      <c r="N992" s="57">
        <f t="shared" si="415"/>
        <v>4079</v>
      </c>
      <c r="P992" s="57">
        <f t="shared" si="422"/>
        <v>991</v>
      </c>
    </row>
    <row r="993" spans="2:16" x14ac:dyDescent="0.15">
      <c r="B993" s="50">
        <f t="shared" si="412"/>
        <v>14</v>
      </c>
      <c r="C993" s="50">
        <f t="shared" si="413"/>
        <v>9</v>
      </c>
      <c r="D993" s="50" t="str">
        <f t="shared" si="414"/>
        <v>2022_14_9</v>
      </c>
      <c r="E993" s="50" t="str">
        <f t="shared" si="416"/>
        <v>4_9_14</v>
      </c>
      <c r="F993" s="50">
        <f t="shared" si="417"/>
        <v>4</v>
      </c>
      <c r="G993" s="50">
        <f t="shared" si="418"/>
        <v>80</v>
      </c>
      <c r="H993" s="50">
        <f t="shared" si="419"/>
        <v>4080</v>
      </c>
      <c r="I993" s="57">
        <v>2022</v>
      </c>
      <c r="J993" s="57" t="s">
        <v>113</v>
      </c>
      <c r="K993" s="57" t="s">
        <v>122</v>
      </c>
      <c r="L993" s="57" t="str">
        <f t="shared" si="420"/>
        <v>2022_農業</v>
      </c>
      <c r="M993" s="57" t="str">
        <f t="shared" si="421"/>
        <v>2022_農業_畜産</v>
      </c>
      <c r="N993" s="57">
        <f t="shared" si="415"/>
        <v>4080</v>
      </c>
      <c r="P993" s="57">
        <f t="shared" si="422"/>
        <v>992</v>
      </c>
    </row>
    <row r="994" spans="2:16" x14ac:dyDescent="0.15">
      <c r="B994" s="50">
        <f t="shared" si="412"/>
        <v>14</v>
      </c>
      <c r="C994" s="50">
        <f t="shared" si="413"/>
        <v>10</v>
      </c>
      <c r="D994" s="50" t="str">
        <f t="shared" si="414"/>
        <v>2022_14_10</v>
      </c>
      <c r="E994" s="50" t="str">
        <f t="shared" si="416"/>
        <v>4_10_14</v>
      </c>
      <c r="F994" s="50">
        <f t="shared" si="417"/>
        <v>4</v>
      </c>
      <c r="G994" s="50">
        <f t="shared" si="418"/>
        <v>81</v>
      </c>
      <c r="H994" s="50">
        <f t="shared" si="419"/>
        <v>4081</v>
      </c>
      <c r="I994" s="57">
        <v>2022</v>
      </c>
      <c r="J994" s="57" t="s">
        <v>113</v>
      </c>
      <c r="K994" s="57" t="s">
        <v>123</v>
      </c>
      <c r="L994" s="57" t="str">
        <f t="shared" si="420"/>
        <v>2022_農業</v>
      </c>
      <c r="M994" s="57" t="str">
        <f t="shared" si="421"/>
        <v>2022_農業_栽培と環境</v>
      </c>
      <c r="N994" s="57">
        <f t="shared" si="415"/>
        <v>4081</v>
      </c>
      <c r="P994" s="57">
        <f t="shared" si="422"/>
        <v>993</v>
      </c>
    </row>
    <row r="995" spans="2:16" x14ac:dyDescent="0.15">
      <c r="B995" s="50">
        <f t="shared" si="412"/>
        <v>14</v>
      </c>
      <c r="C995" s="50">
        <f t="shared" si="413"/>
        <v>11</v>
      </c>
      <c r="D995" s="50" t="str">
        <f t="shared" si="414"/>
        <v>2022_14_11</v>
      </c>
      <c r="E995" s="50" t="str">
        <f t="shared" si="416"/>
        <v>4_11_14</v>
      </c>
      <c r="F995" s="50">
        <f t="shared" si="417"/>
        <v>4</v>
      </c>
      <c r="G995" s="50">
        <f t="shared" si="418"/>
        <v>82</v>
      </c>
      <c r="H995" s="50">
        <f t="shared" si="419"/>
        <v>4082</v>
      </c>
      <c r="I995" s="57">
        <v>2022</v>
      </c>
      <c r="J995" s="57" t="s">
        <v>113</v>
      </c>
      <c r="K995" s="57" t="s">
        <v>124</v>
      </c>
      <c r="L995" s="57" t="str">
        <f t="shared" si="420"/>
        <v>2022_農業</v>
      </c>
      <c r="M995" s="57" t="str">
        <f t="shared" si="421"/>
        <v>2022_農業_飼育と環境</v>
      </c>
      <c r="N995" s="57">
        <f t="shared" si="415"/>
        <v>4082</v>
      </c>
      <c r="P995" s="57">
        <f t="shared" si="422"/>
        <v>994</v>
      </c>
    </row>
    <row r="996" spans="2:16" x14ac:dyDescent="0.15">
      <c r="B996" s="50">
        <f t="shared" si="412"/>
        <v>14</v>
      </c>
      <c r="C996" s="50">
        <f t="shared" si="413"/>
        <v>12</v>
      </c>
      <c r="D996" s="50" t="str">
        <f t="shared" si="414"/>
        <v>2022_14_12</v>
      </c>
      <c r="E996" s="50" t="str">
        <f t="shared" si="416"/>
        <v>4_12_14</v>
      </c>
      <c r="F996" s="50">
        <f t="shared" si="417"/>
        <v>4</v>
      </c>
      <c r="G996" s="50">
        <f t="shared" si="418"/>
        <v>83</v>
      </c>
      <c r="H996" s="50">
        <f t="shared" si="419"/>
        <v>4083</v>
      </c>
      <c r="I996" s="57">
        <v>2022</v>
      </c>
      <c r="J996" s="57" t="s">
        <v>113</v>
      </c>
      <c r="K996" s="57" t="s">
        <v>125</v>
      </c>
      <c r="L996" s="57" t="str">
        <f t="shared" si="420"/>
        <v>2022_農業</v>
      </c>
      <c r="M996" s="57" t="str">
        <f t="shared" si="421"/>
        <v>2022_農業_農業経営</v>
      </c>
      <c r="N996" s="57">
        <f t="shared" si="415"/>
        <v>4083</v>
      </c>
      <c r="P996" s="57">
        <f t="shared" si="422"/>
        <v>995</v>
      </c>
    </row>
    <row r="997" spans="2:16" x14ac:dyDescent="0.15">
      <c r="B997" s="50">
        <f t="shared" si="412"/>
        <v>14</v>
      </c>
      <c r="C997" s="50">
        <f t="shared" si="413"/>
        <v>13</v>
      </c>
      <c r="D997" s="50" t="str">
        <f t="shared" si="414"/>
        <v>2022_14_13</v>
      </c>
      <c r="E997" s="50" t="str">
        <f t="shared" si="416"/>
        <v>4_13_14</v>
      </c>
      <c r="F997" s="50">
        <f t="shared" si="417"/>
        <v>4</v>
      </c>
      <c r="G997" s="50">
        <f t="shared" si="418"/>
        <v>84</v>
      </c>
      <c r="H997" s="50">
        <f t="shared" si="419"/>
        <v>4084</v>
      </c>
      <c r="I997" s="57">
        <v>2022</v>
      </c>
      <c r="J997" s="57" t="s">
        <v>113</v>
      </c>
      <c r="K997" s="57" t="s">
        <v>126</v>
      </c>
      <c r="L997" s="57" t="str">
        <f t="shared" si="420"/>
        <v>2022_農業</v>
      </c>
      <c r="M997" s="57" t="str">
        <f t="shared" si="421"/>
        <v>2022_農業_農業機械</v>
      </c>
      <c r="N997" s="57">
        <f t="shared" si="415"/>
        <v>4084</v>
      </c>
      <c r="P997" s="57">
        <f t="shared" si="422"/>
        <v>996</v>
      </c>
    </row>
    <row r="998" spans="2:16" x14ac:dyDescent="0.15">
      <c r="B998" s="50">
        <f t="shared" si="412"/>
        <v>14</v>
      </c>
      <c r="C998" s="50">
        <f t="shared" si="413"/>
        <v>14</v>
      </c>
      <c r="D998" s="50" t="str">
        <f t="shared" si="414"/>
        <v>2022_14_14</v>
      </c>
      <c r="E998" s="50" t="str">
        <f t="shared" si="416"/>
        <v>4_14_14</v>
      </c>
      <c r="F998" s="50">
        <f t="shared" si="417"/>
        <v>4</v>
      </c>
      <c r="G998" s="50">
        <f t="shared" si="418"/>
        <v>85</v>
      </c>
      <c r="H998" s="50">
        <f t="shared" si="419"/>
        <v>4085</v>
      </c>
      <c r="I998" s="57">
        <v>2022</v>
      </c>
      <c r="J998" s="57" t="s">
        <v>113</v>
      </c>
      <c r="K998" s="57" t="s">
        <v>127</v>
      </c>
      <c r="L998" s="57" t="str">
        <f t="shared" si="420"/>
        <v>2022_農業</v>
      </c>
      <c r="M998" s="57" t="str">
        <f t="shared" si="421"/>
        <v>2022_農業_植物バイオテクノロジー</v>
      </c>
      <c r="N998" s="57">
        <f t="shared" si="415"/>
        <v>4085</v>
      </c>
      <c r="P998" s="57">
        <f t="shared" si="422"/>
        <v>997</v>
      </c>
    </row>
    <row r="999" spans="2:16" x14ac:dyDescent="0.15">
      <c r="B999" s="50">
        <f t="shared" si="412"/>
        <v>14</v>
      </c>
      <c r="C999" s="50">
        <f t="shared" si="413"/>
        <v>15</v>
      </c>
      <c r="D999" s="50" t="str">
        <f t="shared" si="414"/>
        <v>2022_14_15</v>
      </c>
      <c r="E999" s="50" t="str">
        <f t="shared" si="416"/>
        <v>4_15_14</v>
      </c>
      <c r="F999" s="50">
        <f t="shared" si="417"/>
        <v>4</v>
      </c>
      <c r="G999" s="50">
        <f t="shared" si="418"/>
        <v>86</v>
      </c>
      <c r="H999" s="50">
        <f t="shared" si="419"/>
        <v>4086</v>
      </c>
      <c r="I999" s="57">
        <v>2022</v>
      </c>
      <c r="J999" s="57" t="s">
        <v>113</v>
      </c>
      <c r="K999" s="57" t="s">
        <v>128</v>
      </c>
      <c r="L999" s="57" t="str">
        <f t="shared" si="420"/>
        <v>2022_農業</v>
      </c>
      <c r="M999" s="57" t="str">
        <f t="shared" si="421"/>
        <v>2022_農業_食品製造</v>
      </c>
      <c r="N999" s="57">
        <f t="shared" si="415"/>
        <v>4086</v>
      </c>
      <c r="P999" s="57">
        <f t="shared" si="422"/>
        <v>998</v>
      </c>
    </row>
    <row r="1000" spans="2:16" x14ac:dyDescent="0.15">
      <c r="B1000" s="50">
        <f t="shared" si="412"/>
        <v>14</v>
      </c>
      <c r="C1000" s="50">
        <f t="shared" si="413"/>
        <v>16</v>
      </c>
      <c r="D1000" s="50" t="str">
        <f t="shared" si="414"/>
        <v>2022_14_16</v>
      </c>
      <c r="E1000" s="50" t="str">
        <f t="shared" si="416"/>
        <v>4_16_14</v>
      </c>
      <c r="F1000" s="50">
        <f t="shared" si="417"/>
        <v>4</v>
      </c>
      <c r="G1000" s="50">
        <f t="shared" si="418"/>
        <v>87</v>
      </c>
      <c r="H1000" s="50">
        <f t="shared" si="419"/>
        <v>4087</v>
      </c>
      <c r="I1000" s="57">
        <v>2022</v>
      </c>
      <c r="J1000" s="57" t="s">
        <v>113</v>
      </c>
      <c r="K1000" s="57" t="s">
        <v>129</v>
      </c>
      <c r="L1000" s="57" t="str">
        <f t="shared" si="420"/>
        <v>2022_農業</v>
      </c>
      <c r="M1000" s="57" t="str">
        <f t="shared" si="421"/>
        <v>2022_農業_食品化学</v>
      </c>
      <c r="N1000" s="57">
        <f t="shared" si="415"/>
        <v>4087</v>
      </c>
      <c r="P1000" s="57">
        <f t="shared" si="422"/>
        <v>999</v>
      </c>
    </row>
    <row r="1001" spans="2:16" x14ac:dyDescent="0.15">
      <c r="B1001" s="50">
        <f t="shared" si="412"/>
        <v>14</v>
      </c>
      <c r="C1001" s="50">
        <f t="shared" si="413"/>
        <v>17</v>
      </c>
      <c r="D1001" s="50" t="str">
        <f t="shared" si="414"/>
        <v>2022_14_17</v>
      </c>
      <c r="E1001" s="50" t="str">
        <f t="shared" si="416"/>
        <v>4_17_14</v>
      </c>
      <c r="F1001" s="50">
        <f t="shared" si="417"/>
        <v>4</v>
      </c>
      <c r="G1001" s="50">
        <f t="shared" si="418"/>
        <v>88</v>
      </c>
      <c r="H1001" s="50">
        <f t="shared" si="419"/>
        <v>4088</v>
      </c>
      <c r="I1001" s="57">
        <v>2022</v>
      </c>
      <c r="J1001" s="57" t="s">
        <v>113</v>
      </c>
      <c r="K1001" s="57" t="s">
        <v>130</v>
      </c>
      <c r="L1001" s="57" t="str">
        <f t="shared" si="420"/>
        <v>2022_農業</v>
      </c>
      <c r="M1001" s="57" t="str">
        <f t="shared" si="421"/>
        <v>2022_農業_食品微生物</v>
      </c>
      <c r="N1001" s="57">
        <f t="shared" si="415"/>
        <v>4088</v>
      </c>
      <c r="P1001" s="57">
        <f t="shared" si="422"/>
        <v>1000</v>
      </c>
    </row>
    <row r="1002" spans="2:16" x14ac:dyDescent="0.15">
      <c r="B1002" s="50">
        <f t="shared" si="412"/>
        <v>14</v>
      </c>
      <c r="C1002" s="50">
        <f t="shared" si="413"/>
        <v>18</v>
      </c>
      <c r="D1002" s="50" t="str">
        <f t="shared" si="414"/>
        <v>2022_14_18</v>
      </c>
      <c r="E1002" s="50" t="str">
        <f t="shared" si="416"/>
        <v>4_18_14</v>
      </c>
      <c r="F1002" s="50">
        <f t="shared" si="417"/>
        <v>4</v>
      </c>
      <c r="G1002" s="50">
        <f t="shared" si="418"/>
        <v>89</v>
      </c>
      <c r="H1002" s="50">
        <f t="shared" si="419"/>
        <v>4089</v>
      </c>
      <c r="I1002" s="57">
        <v>2022</v>
      </c>
      <c r="J1002" s="57" t="s">
        <v>113</v>
      </c>
      <c r="K1002" s="57" t="s">
        <v>131</v>
      </c>
      <c r="L1002" s="57" t="str">
        <f t="shared" si="420"/>
        <v>2022_農業</v>
      </c>
      <c r="M1002" s="57" t="str">
        <f t="shared" si="421"/>
        <v>2022_農業_食品流通</v>
      </c>
      <c r="N1002" s="57">
        <f t="shared" si="415"/>
        <v>4089</v>
      </c>
      <c r="P1002" s="57">
        <f t="shared" si="422"/>
        <v>1001</v>
      </c>
    </row>
    <row r="1003" spans="2:16" x14ac:dyDescent="0.15">
      <c r="B1003" s="50">
        <f t="shared" si="412"/>
        <v>14</v>
      </c>
      <c r="C1003" s="50">
        <f t="shared" si="413"/>
        <v>19</v>
      </c>
      <c r="D1003" s="50" t="str">
        <f t="shared" si="414"/>
        <v>2022_14_19</v>
      </c>
      <c r="E1003" s="50" t="str">
        <f t="shared" si="416"/>
        <v>4_19_14</v>
      </c>
      <c r="F1003" s="50">
        <f t="shared" si="417"/>
        <v>4</v>
      </c>
      <c r="G1003" s="50">
        <f t="shared" si="418"/>
        <v>90</v>
      </c>
      <c r="H1003" s="50">
        <f t="shared" si="419"/>
        <v>4090</v>
      </c>
      <c r="I1003" s="57">
        <v>2022</v>
      </c>
      <c r="J1003" s="57" t="s">
        <v>113</v>
      </c>
      <c r="K1003" s="57" t="s">
        <v>132</v>
      </c>
      <c r="L1003" s="57" t="str">
        <f t="shared" si="420"/>
        <v>2022_農業</v>
      </c>
      <c r="M1003" s="57" t="str">
        <f t="shared" si="421"/>
        <v>2022_農業_森林科学</v>
      </c>
      <c r="N1003" s="57">
        <f t="shared" si="415"/>
        <v>4090</v>
      </c>
      <c r="P1003" s="57">
        <f t="shared" si="422"/>
        <v>1002</v>
      </c>
    </row>
    <row r="1004" spans="2:16" x14ac:dyDescent="0.15">
      <c r="B1004" s="50">
        <f t="shared" si="412"/>
        <v>14</v>
      </c>
      <c r="C1004" s="50">
        <f t="shared" si="413"/>
        <v>20</v>
      </c>
      <c r="D1004" s="50" t="str">
        <f t="shared" si="414"/>
        <v>2022_14_20</v>
      </c>
      <c r="E1004" s="50" t="str">
        <f t="shared" si="416"/>
        <v>4_20_14</v>
      </c>
      <c r="F1004" s="50">
        <f t="shared" si="417"/>
        <v>4</v>
      </c>
      <c r="G1004" s="50">
        <f t="shared" si="418"/>
        <v>91</v>
      </c>
      <c r="H1004" s="50">
        <f t="shared" si="419"/>
        <v>4091</v>
      </c>
      <c r="I1004" s="57">
        <v>2022</v>
      </c>
      <c r="J1004" s="57" t="s">
        <v>113</v>
      </c>
      <c r="K1004" s="57" t="s">
        <v>133</v>
      </c>
      <c r="L1004" s="57" t="str">
        <f t="shared" si="420"/>
        <v>2022_農業</v>
      </c>
      <c r="M1004" s="57" t="str">
        <f t="shared" si="421"/>
        <v>2022_農業_森林経営</v>
      </c>
      <c r="N1004" s="57">
        <f t="shared" si="415"/>
        <v>4091</v>
      </c>
      <c r="P1004" s="57">
        <f t="shared" si="422"/>
        <v>1003</v>
      </c>
    </row>
    <row r="1005" spans="2:16" x14ac:dyDescent="0.15">
      <c r="B1005" s="50">
        <f t="shared" si="412"/>
        <v>14</v>
      </c>
      <c r="C1005" s="50">
        <f t="shared" si="413"/>
        <v>21</v>
      </c>
      <c r="D1005" s="50" t="str">
        <f t="shared" si="414"/>
        <v>2022_14_21</v>
      </c>
      <c r="E1005" s="50" t="str">
        <f t="shared" si="416"/>
        <v>4_21_14</v>
      </c>
      <c r="F1005" s="50">
        <f t="shared" si="417"/>
        <v>4</v>
      </c>
      <c r="G1005" s="50">
        <f t="shared" si="418"/>
        <v>92</v>
      </c>
      <c r="H1005" s="50">
        <f t="shared" si="419"/>
        <v>4092</v>
      </c>
      <c r="I1005" s="57">
        <v>2022</v>
      </c>
      <c r="J1005" s="57" t="s">
        <v>113</v>
      </c>
      <c r="K1005" s="57" t="s">
        <v>134</v>
      </c>
      <c r="L1005" s="57" t="str">
        <f t="shared" si="420"/>
        <v>2022_農業</v>
      </c>
      <c r="M1005" s="57" t="str">
        <f t="shared" si="421"/>
        <v>2022_農業_林産物利用</v>
      </c>
      <c r="N1005" s="57">
        <f t="shared" si="415"/>
        <v>4092</v>
      </c>
      <c r="P1005" s="57">
        <f t="shared" si="422"/>
        <v>1004</v>
      </c>
    </row>
    <row r="1006" spans="2:16" x14ac:dyDescent="0.15">
      <c r="B1006" s="50">
        <f t="shared" si="412"/>
        <v>14</v>
      </c>
      <c r="C1006" s="50">
        <f t="shared" si="413"/>
        <v>22</v>
      </c>
      <c r="D1006" s="50" t="str">
        <f t="shared" si="414"/>
        <v>2022_14_22</v>
      </c>
      <c r="E1006" s="50" t="str">
        <f t="shared" si="416"/>
        <v>4_22_14</v>
      </c>
      <c r="F1006" s="50">
        <f t="shared" si="417"/>
        <v>4</v>
      </c>
      <c r="G1006" s="50">
        <f t="shared" si="418"/>
        <v>93</v>
      </c>
      <c r="H1006" s="50">
        <f t="shared" si="419"/>
        <v>4093</v>
      </c>
      <c r="I1006" s="57">
        <v>2022</v>
      </c>
      <c r="J1006" s="57" t="s">
        <v>113</v>
      </c>
      <c r="K1006" s="57" t="s">
        <v>135</v>
      </c>
      <c r="L1006" s="57" t="str">
        <f t="shared" si="420"/>
        <v>2022_農業</v>
      </c>
      <c r="M1006" s="57" t="str">
        <f t="shared" si="421"/>
        <v>2022_農業_農業土木設計</v>
      </c>
      <c r="N1006" s="57">
        <f t="shared" si="415"/>
        <v>4093</v>
      </c>
      <c r="P1006" s="57">
        <f t="shared" si="422"/>
        <v>1005</v>
      </c>
    </row>
    <row r="1007" spans="2:16" x14ac:dyDescent="0.15">
      <c r="B1007" s="50">
        <f t="shared" si="412"/>
        <v>14</v>
      </c>
      <c r="C1007" s="50">
        <f t="shared" si="413"/>
        <v>23</v>
      </c>
      <c r="D1007" s="50" t="str">
        <f t="shared" si="414"/>
        <v>2022_14_23</v>
      </c>
      <c r="E1007" s="50" t="str">
        <f t="shared" si="416"/>
        <v>4_23_14</v>
      </c>
      <c r="F1007" s="50">
        <f t="shared" si="417"/>
        <v>4</v>
      </c>
      <c r="G1007" s="50">
        <f t="shared" si="418"/>
        <v>94</v>
      </c>
      <c r="H1007" s="50">
        <f t="shared" si="419"/>
        <v>4094</v>
      </c>
      <c r="I1007" s="57">
        <v>2022</v>
      </c>
      <c r="J1007" s="57" t="s">
        <v>113</v>
      </c>
      <c r="K1007" s="57" t="s">
        <v>136</v>
      </c>
      <c r="L1007" s="57" t="str">
        <f t="shared" si="420"/>
        <v>2022_農業</v>
      </c>
      <c r="M1007" s="57" t="str">
        <f t="shared" si="421"/>
        <v>2022_農業_農業土木施工</v>
      </c>
      <c r="N1007" s="57">
        <f t="shared" si="415"/>
        <v>4094</v>
      </c>
      <c r="P1007" s="57">
        <f t="shared" si="422"/>
        <v>1006</v>
      </c>
    </row>
    <row r="1008" spans="2:16" x14ac:dyDescent="0.15">
      <c r="B1008" s="50">
        <f t="shared" si="412"/>
        <v>14</v>
      </c>
      <c r="C1008" s="50">
        <f t="shared" si="413"/>
        <v>24</v>
      </c>
      <c r="D1008" s="50" t="str">
        <f t="shared" si="414"/>
        <v>2022_14_24</v>
      </c>
      <c r="E1008" s="50" t="str">
        <f t="shared" si="416"/>
        <v>4_24_14</v>
      </c>
      <c r="F1008" s="50">
        <f t="shared" si="417"/>
        <v>4</v>
      </c>
      <c r="G1008" s="50">
        <f t="shared" si="418"/>
        <v>95</v>
      </c>
      <c r="H1008" s="50">
        <f t="shared" si="419"/>
        <v>4095</v>
      </c>
      <c r="I1008" s="57">
        <v>2022</v>
      </c>
      <c r="J1008" s="57" t="s">
        <v>113</v>
      </c>
      <c r="K1008" s="57" t="s">
        <v>137</v>
      </c>
      <c r="L1008" s="57" t="str">
        <f t="shared" si="420"/>
        <v>2022_農業</v>
      </c>
      <c r="M1008" s="57" t="str">
        <f t="shared" si="421"/>
        <v>2022_農業_水循環</v>
      </c>
      <c r="N1008" s="57">
        <f t="shared" si="415"/>
        <v>4095</v>
      </c>
      <c r="P1008" s="57">
        <f t="shared" si="422"/>
        <v>1007</v>
      </c>
    </row>
    <row r="1009" spans="2:16" x14ac:dyDescent="0.15">
      <c r="B1009" s="50">
        <f t="shared" si="412"/>
        <v>14</v>
      </c>
      <c r="C1009" s="50">
        <f t="shared" si="413"/>
        <v>25</v>
      </c>
      <c r="D1009" s="50" t="str">
        <f t="shared" si="414"/>
        <v>2022_14_25</v>
      </c>
      <c r="E1009" s="50" t="str">
        <f t="shared" si="416"/>
        <v>4_25_14</v>
      </c>
      <c r="F1009" s="50">
        <f t="shared" si="417"/>
        <v>4</v>
      </c>
      <c r="G1009" s="50">
        <f t="shared" si="418"/>
        <v>96</v>
      </c>
      <c r="H1009" s="50">
        <f t="shared" si="419"/>
        <v>4096</v>
      </c>
      <c r="I1009" s="57">
        <v>2022</v>
      </c>
      <c r="J1009" s="57" t="s">
        <v>113</v>
      </c>
      <c r="K1009" s="57" t="s">
        <v>138</v>
      </c>
      <c r="L1009" s="57" t="str">
        <f t="shared" si="420"/>
        <v>2022_農業</v>
      </c>
      <c r="M1009" s="57" t="str">
        <f t="shared" si="421"/>
        <v>2022_農業_造園計画</v>
      </c>
      <c r="N1009" s="57">
        <f t="shared" si="415"/>
        <v>4096</v>
      </c>
      <c r="P1009" s="57">
        <f t="shared" si="422"/>
        <v>1008</v>
      </c>
    </row>
    <row r="1010" spans="2:16" x14ac:dyDescent="0.15">
      <c r="B1010" s="50">
        <f t="shared" si="412"/>
        <v>14</v>
      </c>
      <c r="C1010" s="50">
        <f t="shared" si="413"/>
        <v>26</v>
      </c>
      <c r="D1010" s="50" t="str">
        <f t="shared" si="414"/>
        <v>2022_14_26</v>
      </c>
      <c r="E1010" s="50" t="str">
        <f t="shared" si="416"/>
        <v>4_26_14</v>
      </c>
      <c r="F1010" s="50">
        <f t="shared" si="417"/>
        <v>4</v>
      </c>
      <c r="G1010" s="50">
        <f t="shared" si="418"/>
        <v>97</v>
      </c>
      <c r="H1010" s="50">
        <f t="shared" si="419"/>
        <v>4097</v>
      </c>
      <c r="I1010" s="57">
        <v>2022</v>
      </c>
      <c r="J1010" s="57" t="s">
        <v>113</v>
      </c>
      <c r="K1010" s="57" t="s">
        <v>139</v>
      </c>
      <c r="L1010" s="57" t="str">
        <f t="shared" si="420"/>
        <v>2022_農業</v>
      </c>
      <c r="M1010" s="57" t="str">
        <f t="shared" si="421"/>
        <v>2022_農業_造園施工管理</v>
      </c>
      <c r="N1010" s="57">
        <f t="shared" si="415"/>
        <v>4097</v>
      </c>
      <c r="P1010" s="57">
        <f t="shared" si="422"/>
        <v>1009</v>
      </c>
    </row>
    <row r="1011" spans="2:16" x14ac:dyDescent="0.15">
      <c r="B1011" s="50">
        <f t="shared" si="412"/>
        <v>14</v>
      </c>
      <c r="C1011" s="50">
        <f t="shared" si="413"/>
        <v>27</v>
      </c>
      <c r="D1011" s="50" t="str">
        <f t="shared" si="414"/>
        <v>2022_14_27</v>
      </c>
      <c r="E1011" s="50" t="str">
        <f t="shared" si="416"/>
        <v>4_27_14</v>
      </c>
      <c r="F1011" s="50">
        <f t="shared" si="417"/>
        <v>4</v>
      </c>
      <c r="G1011" s="50">
        <f t="shared" si="418"/>
        <v>98</v>
      </c>
      <c r="H1011" s="50">
        <f t="shared" si="419"/>
        <v>4098</v>
      </c>
      <c r="I1011" s="57">
        <v>2022</v>
      </c>
      <c r="J1011" s="57" t="s">
        <v>113</v>
      </c>
      <c r="K1011" s="57" t="s">
        <v>140</v>
      </c>
      <c r="L1011" s="57" t="str">
        <f t="shared" si="420"/>
        <v>2022_農業</v>
      </c>
      <c r="M1011" s="57" t="str">
        <f t="shared" si="421"/>
        <v>2022_農業_造園植栽</v>
      </c>
      <c r="N1011" s="57">
        <f t="shared" si="415"/>
        <v>4098</v>
      </c>
      <c r="P1011" s="57">
        <f t="shared" si="422"/>
        <v>1010</v>
      </c>
    </row>
    <row r="1012" spans="2:16" x14ac:dyDescent="0.15">
      <c r="B1012" s="50">
        <f t="shared" si="412"/>
        <v>14</v>
      </c>
      <c r="C1012" s="50">
        <f t="shared" si="413"/>
        <v>28</v>
      </c>
      <c r="D1012" s="50" t="str">
        <f t="shared" si="414"/>
        <v>2022_14_28</v>
      </c>
      <c r="E1012" s="50" t="str">
        <f t="shared" si="416"/>
        <v>4_28_14</v>
      </c>
      <c r="F1012" s="50">
        <f t="shared" si="417"/>
        <v>4</v>
      </c>
      <c r="G1012" s="50">
        <f t="shared" si="418"/>
        <v>99</v>
      </c>
      <c r="H1012" s="50">
        <f t="shared" si="419"/>
        <v>4099</v>
      </c>
      <c r="I1012" s="57">
        <v>2022</v>
      </c>
      <c r="J1012" s="57" t="s">
        <v>113</v>
      </c>
      <c r="K1012" s="57" t="s">
        <v>141</v>
      </c>
      <c r="L1012" s="57" t="str">
        <f t="shared" si="420"/>
        <v>2022_農業</v>
      </c>
      <c r="M1012" s="57" t="str">
        <f t="shared" si="421"/>
        <v>2022_農業_測量</v>
      </c>
      <c r="N1012" s="57">
        <f t="shared" si="415"/>
        <v>4099</v>
      </c>
      <c r="P1012" s="57">
        <f t="shared" si="422"/>
        <v>1011</v>
      </c>
    </row>
    <row r="1013" spans="2:16" x14ac:dyDescent="0.15">
      <c r="B1013" s="50">
        <f t="shared" si="412"/>
        <v>14</v>
      </c>
      <c r="C1013" s="50">
        <f t="shared" si="413"/>
        <v>29</v>
      </c>
      <c r="D1013" s="50" t="str">
        <f t="shared" si="414"/>
        <v>2022_14_29</v>
      </c>
      <c r="E1013" s="50" t="str">
        <f t="shared" si="416"/>
        <v>4_29_14</v>
      </c>
      <c r="F1013" s="50">
        <f t="shared" si="417"/>
        <v>4</v>
      </c>
      <c r="G1013" s="50">
        <f t="shared" si="418"/>
        <v>100</v>
      </c>
      <c r="H1013" s="50">
        <f t="shared" si="419"/>
        <v>4100</v>
      </c>
      <c r="I1013" s="57">
        <v>2022</v>
      </c>
      <c r="J1013" s="57" t="s">
        <v>113</v>
      </c>
      <c r="K1013" s="57" t="s">
        <v>142</v>
      </c>
      <c r="L1013" s="57" t="str">
        <f t="shared" si="420"/>
        <v>2022_農業</v>
      </c>
      <c r="M1013" s="57" t="str">
        <f t="shared" si="421"/>
        <v>2022_農業_生物活用</v>
      </c>
      <c r="N1013" s="57">
        <f t="shared" si="415"/>
        <v>4100</v>
      </c>
      <c r="P1013" s="57">
        <f t="shared" si="422"/>
        <v>1012</v>
      </c>
    </row>
    <row r="1014" spans="2:16" x14ac:dyDescent="0.15">
      <c r="B1014" s="50">
        <f t="shared" si="412"/>
        <v>14</v>
      </c>
      <c r="C1014" s="50">
        <f t="shared" si="413"/>
        <v>30</v>
      </c>
      <c r="D1014" s="50" t="str">
        <f t="shared" si="414"/>
        <v>2022_14_30</v>
      </c>
      <c r="E1014" s="50" t="str">
        <f t="shared" si="416"/>
        <v>4_30_14</v>
      </c>
      <c r="F1014" s="50">
        <f t="shared" si="417"/>
        <v>4</v>
      </c>
      <c r="G1014" s="50">
        <f t="shared" si="418"/>
        <v>101</v>
      </c>
      <c r="H1014" s="50">
        <f t="shared" si="419"/>
        <v>4101</v>
      </c>
      <c r="I1014" s="57">
        <v>2022</v>
      </c>
      <c r="J1014" s="57" t="s">
        <v>113</v>
      </c>
      <c r="K1014" s="57" t="s">
        <v>143</v>
      </c>
      <c r="L1014" s="57" t="str">
        <f t="shared" si="420"/>
        <v>2022_農業</v>
      </c>
      <c r="M1014" s="57" t="str">
        <f t="shared" si="421"/>
        <v>2022_農業_地域資源活用</v>
      </c>
      <c r="N1014" s="57">
        <f t="shared" si="415"/>
        <v>4101</v>
      </c>
      <c r="P1014" s="57">
        <f t="shared" si="422"/>
        <v>1013</v>
      </c>
    </row>
    <row r="1015" spans="2:16" x14ac:dyDescent="0.15">
      <c r="B1015" s="50">
        <f t="shared" si="412"/>
        <v>14</v>
      </c>
      <c r="C1015" s="50">
        <f t="shared" si="413"/>
        <v>31</v>
      </c>
      <c r="D1015" s="50" t="str">
        <f t="shared" si="414"/>
        <v>2022_14_31</v>
      </c>
      <c r="E1015" s="50" t="str">
        <f t="shared" si="416"/>
        <v>4_31_14</v>
      </c>
      <c r="F1015" s="50">
        <f t="shared" si="417"/>
        <v>4</v>
      </c>
      <c r="G1015" s="50">
        <f t="shared" si="418"/>
        <v>102</v>
      </c>
      <c r="H1015" s="50">
        <f t="shared" si="419"/>
        <v>4102</v>
      </c>
      <c r="I1015" s="57">
        <v>2022</v>
      </c>
      <c r="J1015" s="57" t="s">
        <v>113</v>
      </c>
      <c r="K1015" s="57" t="s">
        <v>573</v>
      </c>
      <c r="L1015" s="57" t="str">
        <f t="shared" si="420"/>
        <v>2022_農業</v>
      </c>
      <c r="M1015" s="57" t="str">
        <f t="shared" si="421"/>
        <v>2022_農業_学校設定科目</v>
      </c>
      <c r="N1015" s="57">
        <f t="shared" si="415"/>
        <v>4102</v>
      </c>
      <c r="P1015" s="57">
        <f t="shared" si="422"/>
        <v>1014</v>
      </c>
    </row>
    <row r="1016" spans="2:16" x14ac:dyDescent="0.15">
      <c r="B1016" s="50">
        <f t="shared" si="412"/>
        <v>15</v>
      </c>
      <c r="C1016" s="50">
        <f t="shared" si="413"/>
        <v>1</v>
      </c>
      <c r="D1016" s="50" t="str">
        <f t="shared" si="414"/>
        <v>2022_15_1</v>
      </c>
      <c r="E1016" s="50" t="str">
        <f t="shared" si="416"/>
        <v>4_1_15</v>
      </c>
      <c r="F1016" s="50">
        <f t="shared" si="417"/>
        <v>4</v>
      </c>
      <c r="G1016" s="50">
        <f t="shared" si="418"/>
        <v>103</v>
      </c>
      <c r="H1016" s="50">
        <f t="shared" si="419"/>
        <v>4103</v>
      </c>
      <c r="I1016" s="57">
        <v>2022</v>
      </c>
      <c r="J1016" s="57" t="s">
        <v>144</v>
      </c>
      <c r="K1016" s="57" t="s">
        <v>145</v>
      </c>
      <c r="L1016" s="57" t="str">
        <f t="shared" si="420"/>
        <v>2022_工業</v>
      </c>
      <c r="M1016" s="57" t="str">
        <f t="shared" si="421"/>
        <v>2022_工業_工業技術基礎</v>
      </c>
      <c r="N1016" s="57">
        <f t="shared" si="415"/>
        <v>4103</v>
      </c>
      <c r="P1016" s="57">
        <f t="shared" si="422"/>
        <v>1015</v>
      </c>
    </row>
    <row r="1017" spans="2:16" x14ac:dyDescent="0.15">
      <c r="B1017" s="50">
        <f t="shared" si="412"/>
        <v>15</v>
      </c>
      <c r="C1017" s="50">
        <f t="shared" si="413"/>
        <v>2</v>
      </c>
      <c r="D1017" s="50" t="str">
        <f t="shared" si="414"/>
        <v>2022_15_2</v>
      </c>
      <c r="E1017" s="50" t="str">
        <f t="shared" si="416"/>
        <v>4_2_15</v>
      </c>
      <c r="F1017" s="50">
        <f t="shared" si="417"/>
        <v>4</v>
      </c>
      <c r="G1017" s="50">
        <f t="shared" si="418"/>
        <v>104</v>
      </c>
      <c r="H1017" s="50">
        <f t="shared" si="419"/>
        <v>4104</v>
      </c>
      <c r="I1017" s="57">
        <v>2022</v>
      </c>
      <c r="J1017" s="57" t="s">
        <v>144</v>
      </c>
      <c r="K1017" s="57" t="s">
        <v>663</v>
      </c>
      <c r="L1017" s="57" t="str">
        <f t="shared" si="420"/>
        <v>2022_工業</v>
      </c>
      <c r="M1017" s="57" t="str">
        <f t="shared" si="421"/>
        <v>2022_工業_課題研究実習</v>
      </c>
      <c r="N1017" s="57">
        <f t="shared" si="415"/>
        <v>4104</v>
      </c>
      <c r="P1017" s="57">
        <f t="shared" si="422"/>
        <v>1016</v>
      </c>
    </row>
    <row r="1018" spans="2:16" x14ac:dyDescent="0.15">
      <c r="B1018" s="50">
        <f t="shared" si="412"/>
        <v>15</v>
      </c>
      <c r="C1018" s="50">
        <f t="shared" si="413"/>
        <v>3</v>
      </c>
      <c r="D1018" s="50" t="str">
        <f t="shared" si="414"/>
        <v>2022_15_3</v>
      </c>
      <c r="E1018" s="50" t="str">
        <f t="shared" si="416"/>
        <v>4_3_15</v>
      </c>
      <c r="F1018" s="50">
        <f t="shared" si="417"/>
        <v>4</v>
      </c>
      <c r="G1018" s="50">
        <f t="shared" si="418"/>
        <v>105</v>
      </c>
      <c r="H1018" s="50">
        <f t="shared" si="419"/>
        <v>4105</v>
      </c>
      <c r="I1018" s="57">
        <v>2022</v>
      </c>
      <c r="J1018" s="57" t="s">
        <v>144</v>
      </c>
      <c r="K1018" s="57" t="s">
        <v>147</v>
      </c>
      <c r="L1018" s="57" t="str">
        <f t="shared" si="420"/>
        <v>2022_工業</v>
      </c>
      <c r="M1018" s="57" t="str">
        <f t="shared" si="421"/>
        <v>2022_工業_製図</v>
      </c>
      <c r="N1018" s="57">
        <f t="shared" si="415"/>
        <v>4105</v>
      </c>
      <c r="P1018" s="57">
        <f t="shared" si="422"/>
        <v>1017</v>
      </c>
    </row>
    <row r="1019" spans="2:16" x14ac:dyDescent="0.15">
      <c r="B1019" s="50">
        <f t="shared" si="412"/>
        <v>15</v>
      </c>
      <c r="C1019" s="50">
        <f t="shared" si="413"/>
        <v>4</v>
      </c>
      <c r="D1019" s="50" t="str">
        <f t="shared" si="414"/>
        <v>2022_15_4</v>
      </c>
      <c r="E1019" s="50" t="str">
        <f t="shared" si="416"/>
        <v>4_4_15</v>
      </c>
      <c r="F1019" s="50">
        <f t="shared" si="417"/>
        <v>4</v>
      </c>
      <c r="G1019" s="50">
        <f t="shared" si="418"/>
        <v>106</v>
      </c>
      <c r="H1019" s="50">
        <f t="shared" si="419"/>
        <v>4106</v>
      </c>
      <c r="I1019" s="57">
        <v>2022</v>
      </c>
      <c r="J1019" s="57" t="s">
        <v>144</v>
      </c>
      <c r="K1019" s="57" t="s">
        <v>148</v>
      </c>
      <c r="L1019" s="57" t="str">
        <f t="shared" si="420"/>
        <v>2022_工業</v>
      </c>
      <c r="M1019" s="57" t="str">
        <f t="shared" si="421"/>
        <v>2022_工業_工業情報数理</v>
      </c>
      <c r="N1019" s="57">
        <f t="shared" si="415"/>
        <v>4106</v>
      </c>
      <c r="P1019" s="57">
        <f t="shared" si="422"/>
        <v>1018</v>
      </c>
    </row>
    <row r="1020" spans="2:16" x14ac:dyDescent="0.15">
      <c r="B1020" s="50">
        <f t="shared" si="412"/>
        <v>15</v>
      </c>
      <c r="C1020" s="50">
        <f t="shared" si="413"/>
        <v>5</v>
      </c>
      <c r="D1020" s="50" t="str">
        <f t="shared" si="414"/>
        <v>2022_15_5</v>
      </c>
      <c r="E1020" s="50" t="str">
        <f t="shared" si="416"/>
        <v>4_5_15</v>
      </c>
      <c r="F1020" s="50">
        <f t="shared" si="417"/>
        <v>4</v>
      </c>
      <c r="G1020" s="50">
        <f t="shared" si="418"/>
        <v>107</v>
      </c>
      <c r="H1020" s="50">
        <f t="shared" si="419"/>
        <v>4107</v>
      </c>
      <c r="I1020" s="57">
        <v>2022</v>
      </c>
      <c r="J1020" s="57" t="s">
        <v>144</v>
      </c>
      <c r="K1020" s="57" t="s">
        <v>149</v>
      </c>
      <c r="L1020" s="57" t="str">
        <f t="shared" si="420"/>
        <v>2022_工業</v>
      </c>
      <c r="M1020" s="57" t="str">
        <f t="shared" si="421"/>
        <v>2022_工業_工業材料技術</v>
      </c>
      <c r="N1020" s="57">
        <f t="shared" si="415"/>
        <v>4107</v>
      </c>
      <c r="P1020" s="57">
        <f t="shared" si="422"/>
        <v>1019</v>
      </c>
    </row>
    <row r="1021" spans="2:16" x14ac:dyDescent="0.15">
      <c r="B1021" s="50">
        <f t="shared" si="412"/>
        <v>15</v>
      </c>
      <c r="C1021" s="50">
        <f t="shared" si="413"/>
        <v>6</v>
      </c>
      <c r="D1021" s="50" t="str">
        <f t="shared" si="414"/>
        <v>2022_15_6</v>
      </c>
      <c r="E1021" s="50" t="str">
        <f t="shared" si="416"/>
        <v>4_6_15</v>
      </c>
      <c r="F1021" s="50">
        <f t="shared" si="417"/>
        <v>4</v>
      </c>
      <c r="G1021" s="50">
        <f t="shared" si="418"/>
        <v>108</v>
      </c>
      <c r="H1021" s="50">
        <f t="shared" si="419"/>
        <v>4108</v>
      </c>
      <c r="I1021" s="57">
        <v>2022</v>
      </c>
      <c r="J1021" s="57" t="s">
        <v>144</v>
      </c>
      <c r="K1021" s="57" t="s">
        <v>372</v>
      </c>
      <c r="L1021" s="57" t="str">
        <f t="shared" si="420"/>
        <v>2022_工業</v>
      </c>
      <c r="M1021" s="57" t="str">
        <f t="shared" si="421"/>
        <v>2022_工業_工業技術英語</v>
      </c>
      <c r="N1021" s="57">
        <f t="shared" si="415"/>
        <v>4108</v>
      </c>
      <c r="P1021" s="57">
        <f t="shared" si="422"/>
        <v>1020</v>
      </c>
    </row>
    <row r="1022" spans="2:16" x14ac:dyDescent="0.15">
      <c r="B1022" s="50">
        <f t="shared" si="412"/>
        <v>15</v>
      </c>
      <c r="C1022" s="50">
        <f t="shared" si="413"/>
        <v>7</v>
      </c>
      <c r="D1022" s="50" t="str">
        <f t="shared" si="414"/>
        <v>2022_15_7</v>
      </c>
      <c r="E1022" s="50" t="str">
        <f t="shared" si="416"/>
        <v>4_7_15</v>
      </c>
      <c r="F1022" s="50">
        <f t="shared" si="417"/>
        <v>4</v>
      </c>
      <c r="G1022" s="50">
        <f t="shared" si="418"/>
        <v>109</v>
      </c>
      <c r="H1022" s="50">
        <f t="shared" si="419"/>
        <v>4109</v>
      </c>
      <c r="I1022" s="57">
        <v>2022</v>
      </c>
      <c r="J1022" s="57" t="s">
        <v>144</v>
      </c>
      <c r="K1022" s="57" t="s">
        <v>664</v>
      </c>
      <c r="L1022" s="57" t="str">
        <f t="shared" si="420"/>
        <v>2022_工業</v>
      </c>
      <c r="M1022" s="57" t="str">
        <f t="shared" si="421"/>
        <v>2022_工業_工業管理技術</v>
      </c>
      <c r="N1022" s="57">
        <f t="shared" si="415"/>
        <v>4109</v>
      </c>
      <c r="P1022" s="57">
        <f t="shared" si="422"/>
        <v>1021</v>
      </c>
    </row>
    <row r="1023" spans="2:16" x14ac:dyDescent="0.15">
      <c r="B1023" s="50">
        <f t="shared" si="412"/>
        <v>15</v>
      </c>
      <c r="C1023" s="50">
        <f t="shared" si="413"/>
        <v>8</v>
      </c>
      <c r="D1023" s="50" t="str">
        <f t="shared" si="414"/>
        <v>2022_15_8</v>
      </c>
      <c r="E1023" s="50" t="str">
        <f t="shared" si="416"/>
        <v>4_8_15</v>
      </c>
      <c r="F1023" s="50">
        <f t="shared" si="417"/>
        <v>4</v>
      </c>
      <c r="G1023" s="50">
        <f t="shared" si="418"/>
        <v>110</v>
      </c>
      <c r="H1023" s="50">
        <f t="shared" si="419"/>
        <v>4110</v>
      </c>
      <c r="I1023" s="57">
        <v>2022</v>
      </c>
      <c r="J1023" s="57" t="s">
        <v>144</v>
      </c>
      <c r="K1023" s="57" t="s">
        <v>665</v>
      </c>
      <c r="L1023" s="57" t="str">
        <f t="shared" si="420"/>
        <v>2022_工業</v>
      </c>
      <c r="M1023" s="57" t="str">
        <f t="shared" si="421"/>
        <v>2022_工業_工業環境技術</v>
      </c>
      <c r="N1023" s="57">
        <f t="shared" si="415"/>
        <v>4110</v>
      </c>
      <c r="P1023" s="57">
        <f t="shared" si="422"/>
        <v>1022</v>
      </c>
    </row>
    <row r="1024" spans="2:16" x14ac:dyDescent="0.15">
      <c r="B1024" s="50">
        <f t="shared" si="412"/>
        <v>15</v>
      </c>
      <c r="C1024" s="50">
        <f t="shared" si="413"/>
        <v>9</v>
      </c>
      <c r="D1024" s="50" t="str">
        <f t="shared" si="414"/>
        <v>2022_15_9</v>
      </c>
      <c r="E1024" s="50" t="str">
        <f t="shared" si="416"/>
        <v>4_9_15</v>
      </c>
      <c r="F1024" s="50">
        <f t="shared" si="417"/>
        <v>4</v>
      </c>
      <c r="G1024" s="50">
        <f t="shared" si="418"/>
        <v>111</v>
      </c>
      <c r="H1024" s="50">
        <f t="shared" si="419"/>
        <v>4111</v>
      </c>
      <c r="I1024" s="57">
        <v>2022</v>
      </c>
      <c r="J1024" s="57" t="s">
        <v>144</v>
      </c>
      <c r="K1024" s="57" t="s">
        <v>666</v>
      </c>
      <c r="L1024" s="57" t="str">
        <f t="shared" si="420"/>
        <v>2022_工業</v>
      </c>
      <c r="M1024" s="57" t="str">
        <f t="shared" si="421"/>
        <v>2022_工業_機械工作</v>
      </c>
      <c r="N1024" s="57">
        <f t="shared" si="415"/>
        <v>4111</v>
      </c>
      <c r="P1024" s="57">
        <f t="shared" si="422"/>
        <v>1023</v>
      </c>
    </row>
    <row r="1025" spans="2:16" x14ac:dyDescent="0.15">
      <c r="B1025" s="50">
        <f t="shared" si="412"/>
        <v>15</v>
      </c>
      <c r="C1025" s="50">
        <f t="shared" si="413"/>
        <v>10</v>
      </c>
      <c r="D1025" s="50" t="str">
        <f t="shared" si="414"/>
        <v>2022_15_10</v>
      </c>
      <c r="E1025" s="50" t="str">
        <f t="shared" si="416"/>
        <v>4_10_15</v>
      </c>
      <c r="F1025" s="50">
        <f t="shared" si="417"/>
        <v>4</v>
      </c>
      <c r="G1025" s="50">
        <f t="shared" si="418"/>
        <v>112</v>
      </c>
      <c r="H1025" s="50">
        <f t="shared" si="419"/>
        <v>4112</v>
      </c>
      <c r="I1025" s="57">
        <v>2022</v>
      </c>
      <c r="J1025" s="57" t="s">
        <v>144</v>
      </c>
      <c r="K1025" s="57" t="s">
        <v>667</v>
      </c>
      <c r="L1025" s="57" t="str">
        <f t="shared" si="420"/>
        <v>2022_工業</v>
      </c>
      <c r="M1025" s="57" t="str">
        <f t="shared" si="421"/>
        <v>2022_工業_機械設計</v>
      </c>
      <c r="N1025" s="57">
        <f t="shared" si="415"/>
        <v>4112</v>
      </c>
      <c r="P1025" s="57">
        <f t="shared" si="422"/>
        <v>1024</v>
      </c>
    </row>
    <row r="1026" spans="2:16" x14ac:dyDescent="0.15">
      <c r="B1026" s="50">
        <f t="shared" ref="B1026:B1089" si="423">IF($I1026="","",IF($I1025&lt;&gt;$I1026,1,IF($J1025&lt;&gt;$J1026,B1025+1,B1025)))</f>
        <v>15</v>
      </c>
      <c r="C1026" s="50">
        <f t="shared" ref="C1026:C1089" si="424">IF($I1026="","",IF($J1025&lt;&gt;$J1026,1,C1025+1))</f>
        <v>11</v>
      </c>
      <c r="D1026" s="50" t="str">
        <f t="shared" ref="D1026:D1089" si="425">IF($I1026="","",$I1026&amp;"_"&amp;$B1026&amp;"_"&amp;$C1026)</f>
        <v>2022_15_11</v>
      </c>
      <c r="E1026" s="50" t="str">
        <f t="shared" si="416"/>
        <v>4_11_15</v>
      </c>
      <c r="F1026" s="50">
        <f t="shared" si="417"/>
        <v>4</v>
      </c>
      <c r="G1026" s="50">
        <f t="shared" si="418"/>
        <v>113</v>
      </c>
      <c r="H1026" s="50">
        <f t="shared" si="419"/>
        <v>4113</v>
      </c>
      <c r="I1026" s="57">
        <v>2022</v>
      </c>
      <c r="J1026" s="57" t="s">
        <v>144</v>
      </c>
      <c r="K1026" s="57" t="s">
        <v>153</v>
      </c>
      <c r="L1026" s="57" t="str">
        <f t="shared" si="420"/>
        <v>2022_工業</v>
      </c>
      <c r="M1026" s="57" t="str">
        <f t="shared" si="421"/>
        <v>2022_工業_原動機</v>
      </c>
      <c r="N1026" s="57">
        <f t="shared" ref="N1026:N1089" si="426">H1026</f>
        <v>4113</v>
      </c>
      <c r="P1026" s="57">
        <f t="shared" si="422"/>
        <v>1025</v>
      </c>
    </row>
    <row r="1027" spans="2:16" x14ac:dyDescent="0.15">
      <c r="B1027" s="50">
        <f t="shared" si="423"/>
        <v>15</v>
      </c>
      <c r="C1027" s="50">
        <f t="shared" si="424"/>
        <v>12</v>
      </c>
      <c r="D1027" s="50" t="str">
        <f t="shared" si="425"/>
        <v>2022_15_12</v>
      </c>
      <c r="E1027" s="50" t="str">
        <f t="shared" ref="E1027:E1090" si="427">IF($I1027="","",$F1027&amp;"_"&amp;$C1027&amp;"_"&amp;$B1027)</f>
        <v>4_12_15</v>
      </c>
      <c r="F1027" s="50">
        <f t="shared" ref="F1027:F1090" si="428">IF($I1027="","",IF($I1026&lt;&gt;$I1027,F1026+1,F1026))</f>
        <v>4</v>
      </c>
      <c r="G1027" s="50">
        <f t="shared" ref="G1027:G1090" si="429">IF($I1027="","",IF($I1026&lt;&gt;$I1027,1,G1026+1))</f>
        <v>114</v>
      </c>
      <c r="H1027" s="50">
        <f t="shared" ref="H1027:H1090" si="430">IF($I1027="","",1000*F1027+G1027)</f>
        <v>4114</v>
      </c>
      <c r="I1027" s="57">
        <v>2022</v>
      </c>
      <c r="J1027" s="57" t="s">
        <v>144</v>
      </c>
      <c r="K1027" s="57" t="s">
        <v>154</v>
      </c>
      <c r="L1027" s="57" t="str">
        <f t="shared" ref="L1027:L1090" si="431">$I1027&amp;"_"&amp;$J1027</f>
        <v>2022_工業</v>
      </c>
      <c r="M1027" s="57" t="str">
        <f t="shared" ref="M1027:M1090" si="432">$I1027&amp;"_"&amp;$J1027&amp;"_"&amp;$K1027</f>
        <v>2022_工業_電子機械</v>
      </c>
      <c r="N1027" s="57">
        <f t="shared" si="426"/>
        <v>4114</v>
      </c>
      <c r="P1027" s="57">
        <f t="shared" ref="P1027:P1090" si="433">IF(COUNTIF(K1027,"*"&amp;$X$1&amp;"*"),P1026+1,P1026)</f>
        <v>1026</v>
      </c>
    </row>
    <row r="1028" spans="2:16" x14ac:dyDescent="0.15">
      <c r="B1028" s="50">
        <f t="shared" si="423"/>
        <v>15</v>
      </c>
      <c r="C1028" s="50">
        <f t="shared" si="424"/>
        <v>13</v>
      </c>
      <c r="D1028" s="50" t="str">
        <f t="shared" si="425"/>
        <v>2022_15_13</v>
      </c>
      <c r="E1028" s="50" t="str">
        <f t="shared" si="427"/>
        <v>4_13_15</v>
      </c>
      <c r="F1028" s="50">
        <f t="shared" si="428"/>
        <v>4</v>
      </c>
      <c r="G1028" s="50">
        <f t="shared" si="429"/>
        <v>115</v>
      </c>
      <c r="H1028" s="50">
        <f t="shared" si="430"/>
        <v>4115</v>
      </c>
      <c r="I1028" s="57">
        <v>2022</v>
      </c>
      <c r="J1028" s="57" t="s">
        <v>144</v>
      </c>
      <c r="K1028" s="57" t="s">
        <v>155</v>
      </c>
      <c r="L1028" s="57" t="str">
        <f t="shared" si="431"/>
        <v>2022_工業</v>
      </c>
      <c r="M1028" s="57" t="str">
        <f t="shared" si="432"/>
        <v>2022_工業_生産技術</v>
      </c>
      <c r="N1028" s="57">
        <f t="shared" si="426"/>
        <v>4115</v>
      </c>
      <c r="P1028" s="57">
        <f t="shared" si="433"/>
        <v>1027</v>
      </c>
    </row>
    <row r="1029" spans="2:16" x14ac:dyDescent="0.15">
      <c r="B1029" s="50">
        <f t="shared" si="423"/>
        <v>15</v>
      </c>
      <c r="C1029" s="50">
        <f t="shared" si="424"/>
        <v>14</v>
      </c>
      <c r="D1029" s="50" t="str">
        <f t="shared" si="425"/>
        <v>2022_15_14</v>
      </c>
      <c r="E1029" s="50" t="str">
        <f t="shared" si="427"/>
        <v>4_14_15</v>
      </c>
      <c r="F1029" s="50">
        <f t="shared" si="428"/>
        <v>4</v>
      </c>
      <c r="G1029" s="50">
        <f t="shared" si="429"/>
        <v>116</v>
      </c>
      <c r="H1029" s="50">
        <f t="shared" si="430"/>
        <v>4116</v>
      </c>
      <c r="I1029" s="57">
        <v>2022</v>
      </c>
      <c r="J1029" s="57" t="s">
        <v>144</v>
      </c>
      <c r="K1029" s="57" t="s">
        <v>156</v>
      </c>
      <c r="L1029" s="57" t="str">
        <f t="shared" si="431"/>
        <v>2022_工業</v>
      </c>
      <c r="M1029" s="57" t="str">
        <f t="shared" si="432"/>
        <v>2022_工業_自動車工学</v>
      </c>
      <c r="N1029" s="57">
        <f t="shared" si="426"/>
        <v>4116</v>
      </c>
      <c r="P1029" s="57">
        <f t="shared" si="433"/>
        <v>1028</v>
      </c>
    </row>
    <row r="1030" spans="2:16" x14ac:dyDescent="0.15">
      <c r="B1030" s="50">
        <f t="shared" si="423"/>
        <v>15</v>
      </c>
      <c r="C1030" s="50">
        <f t="shared" si="424"/>
        <v>15</v>
      </c>
      <c r="D1030" s="50" t="str">
        <f t="shared" si="425"/>
        <v>2022_15_15</v>
      </c>
      <c r="E1030" s="50" t="str">
        <f t="shared" si="427"/>
        <v>4_15_15</v>
      </c>
      <c r="F1030" s="50">
        <f t="shared" si="428"/>
        <v>4</v>
      </c>
      <c r="G1030" s="50">
        <f t="shared" si="429"/>
        <v>117</v>
      </c>
      <c r="H1030" s="50">
        <f t="shared" si="430"/>
        <v>4117</v>
      </c>
      <c r="I1030" s="57">
        <v>2022</v>
      </c>
      <c r="J1030" s="57" t="s">
        <v>144</v>
      </c>
      <c r="K1030" s="57" t="s">
        <v>157</v>
      </c>
      <c r="L1030" s="57" t="str">
        <f t="shared" si="431"/>
        <v>2022_工業</v>
      </c>
      <c r="M1030" s="57" t="str">
        <f t="shared" si="432"/>
        <v>2022_工業_自動車整備</v>
      </c>
      <c r="N1030" s="57">
        <f t="shared" si="426"/>
        <v>4117</v>
      </c>
      <c r="P1030" s="57">
        <f t="shared" si="433"/>
        <v>1029</v>
      </c>
    </row>
    <row r="1031" spans="2:16" x14ac:dyDescent="0.15">
      <c r="B1031" s="50">
        <f t="shared" si="423"/>
        <v>15</v>
      </c>
      <c r="C1031" s="50">
        <f t="shared" si="424"/>
        <v>16</v>
      </c>
      <c r="D1031" s="50" t="str">
        <f t="shared" si="425"/>
        <v>2022_15_16</v>
      </c>
      <c r="E1031" s="50" t="str">
        <f t="shared" si="427"/>
        <v>4_16_15</v>
      </c>
      <c r="F1031" s="50">
        <f t="shared" si="428"/>
        <v>4</v>
      </c>
      <c r="G1031" s="50">
        <f t="shared" si="429"/>
        <v>118</v>
      </c>
      <c r="H1031" s="50">
        <f t="shared" si="430"/>
        <v>4118</v>
      </c>
      <c r="I1031" s="57">
        <v>2022</v>
      </c>
      <c r="J1031" s="57" t="s">
        <v>144</v>
      </c>
      <c r="K1031" s="57" t="s">
        <v>158</v>
      </c>
      <c r="L1031" s="57" t="str">
        <f t="shared" si="431"/>
        <v>2022_工業</v>
      </c>
      <c r="M1031" s="57" t="str">
        <f t="shared" si="432"/>
        <v>2022_工業_船舶工学</v>
      </c>
      <c r="N1031" s="57">
        <f t="shared" si="426"/>
        <v>4118</v>
      </c>
      <c r="P1031" s="57">
        <f t="shared" si="433"/>
        <v>1030</v>
      </c>
    </row>
    <row r="1032" spans="2:16" x14ac:dyDescent="0.15">
      <c r="B1032" s="50">
        <f t="shared" si="423"/>
        <v>15</v>
      </c>
      <c r="C1032" s="50">
        <f t="shared" si="424"/>
        <v>17</v>
      </c>
      <c r="D1032" s="50" t="str">
        <f t="shared" si="425"/>
        <v>2022_15_17</v>
      </c>
      <c r="E1032" s="50" t="str">
        <f t="shared" si="427"/>
        <v>4_17_15</v>
      </c>
      <c r="F1032" s="50">
        <f t="shared" si="428"/>
        <v>4</v>
      </c>
      <c r="G1032" s="50">
        <f t="shared" si="429"/>
        <v>119</v>
      </c>
      <c r="H1032" s="50">
        <f t="shared" si="430"/>
        <v>4119</v>
      </c>
      <c r="I1032" s="57">
        <v>2022</v>
      </c>
      <c r="J1032" s="57" t="s">
        <v>144</v>
      </c>
      <c r="K1032" s="57" t="s">
        <v>159</v>
      </c>
      <c r="L1032" s="57" t="str">
        <f t="shared" si="431"/>
        <v>2022_工業</v>
      </c>
      <c r="M1032" s="57" t="str">
        <f t="shared" si="432"/>
        <v>2022_工業_電気回路</v>
      </c>
      <c r="N1032" s="57">
        <f t="shared" si="426"/>
        <v>4119</v>
      </c>
      <c r="P1032" s="57">
        <f t="shared" si="433"/>
        <v>1031</v>
      </c>
    </row>
    <row r="1033" spans="2:16" x14ac:dyDescent="0.15">
      <c r="B1033" s="50">
        <f t="shared" si="423"/>
        <v>15</v>
      </c>
      <c r="C1033" s="50">
        <f t="shared" si="424"/>
        <v>18</v>
      </c>
      <c r="D1033" s="50" t="str">
        <f t="shared" si="425"/>
        <v>2022_15_18</v>
      </c>
      <c r="E1033" s="50" t="str">
        <f t="shared" si="427"/>
        <v>4_18_15</v>
      </c>
      <c r="F1033" s="50">
        <f t="shared" si="428"/>
        <v>4</v>
      </c>
      <c r="G1033" s="50">
        <f t="shared" si="429"/>
        <v>120</v>
      </c>
      <c r="H1033" s="50">
        <f t="shared" si="430"/>
        <v>4120</v>
      </c>
      <c r="I1033" s="57">
        <v>2022</v>
      </c>
      <c r="J1033" s="57" t="s">
        <v>144</v>
      </c>
      <c r="K1033" s="57" t="s">
        <v>160</v>
      </c>
      <c r="L1033" s="57" t="str">
        <f t="shared" si="431"/>
        <v>2022_工業</v>
      </c>
      <c r="M1033" s="57" t="str">
        <f t="shared" si="432"/>
        <v>2022_工業_電気機器</v>
      </c>
      <c r="N1033" s="57">
        <f t="shared" si="426"/>
        <v>4120</v>
      </c>
      <c r="P1033" s="57">
        <f t="shared" si="433"/>
        <v>1032</v>
      </c>
    </row>
    <row r="1034" spans="2:16" x14ac:dyDescent="0.15">
      <c r="B1034" s="50">
        <f t="shared" si="423"/>
        <v>15</v>
      </c>
      <c r="C1034" s="50">
        <f t="shared" si="424"/>
        <v>19</v>
      </c>
      <c r="D1034" s="50" t="str">
        <f t="shared" si="425"/>
        <v>2022_15_19</v>
      </c>
      <c r="E1034" s="50" t="str">
        <f t="shared" si="427"/>
        <v>4_19_15</v>
      </c>
      <c r="F1034" s="50">
        <f t="shared" si="428"/>
        <v>4</v>
      </c>
      <c r="G1034" s="50">
        <f t="shared" si="429"/>
        <v>121</v>
      </c>
      <c r="H1034" s="50">
        <f t="shared" si="430"/>
        <v>4121</v>
      </c>
      <c r="I1034" s="57">
        <v>2022</v>
      </c>
      <c r="J1034" s="57" t="s">
        <v>144</v>
      </c>
      <c r="K1034" s="57" t="s">
        <v>161</v>
      </c>
      <c r="L1034" s="57" t="str">
        <f t="shared" si="431"/>
        <v>2022_工業</v>
      </c>
      <c r="M1034" s="57" t="str">
        <f t="shared" si="432"/>
        <v>2022_工業_電力技術</v>
      </c>
      <c r="N1034" s="57">
        <f t="shared" si="426"/>
        <v>4121</v>
      </c>
      <c r="P1034" s="57">
        <f t="shared" si="433"/>
        <v>1033</v>
      </c>
    </row>
    <row r="1035" spans="2:16" x14ac:dyDescent="0.15">
      <c r="B1035" s="50">
        <f t="shared" si="423"/>
        <v>15</v>
      </c>
      <c r="C1035" s="50">
        <f t="shared" si="424"/>
        <v>20</v>
      </c>
      <c r="D1035" s="50" t="str">
        <f t="shared" si="425"/>
        <v>2022_15_20</v>
      </c>
      <c r="E1035" s="50" t="str">
        <f t="shared" si="427"/>
        <v>4_20_15</v>
      </c>
      <c r="F1035" s="50">
        <f t="shared" si="428"/>
        <v>4</v>
      </c>
      <c r="G1035" s="50">
        <f t="shared" si="429"/>
        <v>122</v>
      </c>
      <c r="H1035" s="50">
        <f t="shared" si="430"/>
        <v>4122</v>
      </c>
      <c r="I1035" s="57">
        <v>2022</v>
      </c>
      <c r="J1035" s="57" t="s">
        <v>144</v>
      </c>
      <c r="K1035" s="57" t="s">
        <v>162</v>
      </c>
      <c r="L1035" s="57" t="str">
        <f t="shared" si="431"/>
        <v>2022_工業</v>
      </c>
      <c r="M1035" s="57" t="str">
        <f t="shared" si="432"/>
        <v>2022_工業_電子技術</v>
      </c>
      <c r="N1035" s="57">
        <f t="shared" si="426"/>
        <v>4122</v>
      </c>
      <c r="P1035" s="57">
        <f t="shared" si="433"/>
        <v>1034</v>
      </c>
    </row>
    <row r="1036" spans="2:16" x14ac:dyDescent="0.15">
      <c r="B1036" s="50">
        <f t="shared" si="423"/>
        <v>15</v>
      </c>
      <c r="C1036" s="50">
        <f t="shared" si="424"/>
        <v>21</v>
      </c>
      <c r="D1036" s="50" t="str">
        <f t="shared" si="425"/>
        <v>2022_15_21</v>
      </c>
      <c r="E1036" s="50" t="str">
        <f t="shared" si="427"/>
        <v>4_21_15</v>
      </c>
      <c r="F1036" s="50">
        <f t="shared" si="428"/>
        <v>4</v>
      </c>
      <c r="G1036" s="50">
        <f t="shared" si="429"/>
        <v>123</v>
      </c>
      <c r="H1036" s="50">
        <f t="shared" si="430"/>
        <v>4123</v>
      </c>
      <c r="I1036" s="57">
        <v>2022</v>
      </c>
      <c r="J1036" s="57" t="s">
        <v>144</v>
      </c>
      <c r="K1036" s="57" t="s">
        <v>163</v>
      </c>
      <c r="L1036" s="57" t="str">
        <f t="shared" si="431"/>
        <v>2022_工業</v>
      </c>
      <c r="M1036" s="57" t="str">
        <f t="shared" si="432"/>
        <v>2022_工業_電子回路</v>
      </c>
      <c r="N1036" s="57">
        <f t="shared" si="426"/>
        <v>4123</v>
      </c>
      <c r="P1036" s="57">
        <f t="shared" si="433"/>
        <v>1035</v>
      </c>
    </row>
    <row r="1037" spans="2:16" x14ac:dyDescent="0.15">
      <c r="B1037" s="50">
        <f t="shared" si="423"/>
        <v>15</v>
      </c>
      <c r="C1037" s="50">
        <f t="shared" si="424"/>
        <v>22</v>
      </c>
      <c r="D1037" s="50" t="str">
        <f t="shared" si="425"/>
        <v>2022_15_22</v>
      </c>
      <c r="E1037" s="50" t="str">
        <f t="shared" si="427"/>
        <v>4_22_15</v>
      </c>
      <c r="F1037" s="50">
        <f t="shared" si="428"/>
        <v>4</v>
      </c>
      <c r="G1037" s="50">
        <f t="shared" si="429"/>
        <v>124</v>
      </c>
      <c r="H1037" s="50">
        <f t="shared" si="430"/>
        <v>4124</v>
      </c>
      <c r="I1037" s="57">
        <v>2022</v>
      </c>
      <c r="J1037" s="57" t="s">
        <v>144</v>
      </c>
      <c r="K1037" s="57" t="s">
        <v>164</v>
      </c>
      <c r="L1037" s="57" t="str">
        <f t="shared" si="431"/>
        <v>2022_工業</v>
      </c>
      <c r="M1037" s="57" t="str">
        <f t="shared" si="432"/>
        <v>2022_工業_電子計測制御</v>
      </c>
      <c r="N1037" s="57">
        <f t="shared" si="426"/>
        <v>4124</v>
      </c>
      <c r="P1037" s="57">
        <f t="shared" si="433"/>
        <v>1036</v>
      </c>
    </row>
    <row r="1038" spans="2:16" x14ac:dyDescent="0.15">
      <c r="B1038" s="50">
        <f t="shared" si="423"/>
        <v>15</v>
      </c>
      <c r="C1038" s="50">
        <f t="shared" si="424"/>
        <v>23</v>
      </c>
      <c r="D1038" s="50" t="str">
        <f t="shared" si="425"/>
        <v>2022_15_23</v>
      </c>
      <c r="E1038" s="50" t="str">
        <f t="shared" si="427"/>
        <v>4_23_15</v>
      </c>
      <c r="F1038" s="50">
        <f t="shared" si="428"/>
        <v>4</v>
      </c>
      <c r="G1038" s="50">
        <f t="shared" si="429"/>
        <v>125</v>
      </c>
      <c r="H1038" s="50">
        <f t="shared" si="430"/>
        <v>4125</v>
      </c>
      <c r="I1038" s="57">
        <v>2022</v>
      </c>
      <c r="J1038" s="57" t="s">
        <v>144</v>
      </c>
      <c r="K1038" s="57" t="s">
        <v>165</v>
      </c>
      <c r="L1038" s="57" t="str">
        <f t="shared" si="431"/>
        <v>2022_工業</v>
      </c>
      <c r="M1038" s="57" t="str">
        <f t="shared" si="432"/>
        <v>2022_工業_通信技術</v>
      </c>
      <c r="N1038" s="57">
        <f t="shared" si="426"/>
        <v>4125</v>
      </c>
      <c r="P1038" s="57">
        <f t="shared" si="433"/>
        <v>1037</v>
      </c>
    </row>
    <row r="1039" spans="2:16" x14ac:dyDescent="0.15">
      <c r="B1039" s="50">
        <f t="shared" si="423"/>
        <v>15</v>
      </c>
      <c r="C1039" s="50">
        <f t="shared" si="424"/>
        <v>24</v>
      </c>
      <c r="D1039" s="50" t="str">
        <f t="shared" si="425"/>
        <v>2022_15_24</v>
      </c>
      <c r="E1039" s="50" t="str">
        <f t="shared" si="427"/>
        <v>4_24_15</v>
      </c>
      <c r="F1039" s="50">
        <f t="shared" si="428"/>
        <v>4</v>
      </c>
      <c r="G1039" s="50">
        <f t="shared" si="429"/>
        <v>126</v>
      </c>
      <c r="H1039" s="50">
        <f t="shared" si="430"/>
        <v>4126</v>
      </c>
      <c r="I1039" s="57">
        <v>2022</v>
      </c>
      <c r="J1039" s="57" t="s">
        <v>144</v>
      </c>
      <c r="K1039" s="57" t="s">
        <v>166</v>
      </c>
      <c r="L1039" s="57" t="str">
        <f t="shared" si="431"/>
        <v>2022_工業</v>
      </c>
      <c r="M1039" s="57" t="str">
        <f t="shared" si="432"/>
        <v>2022_工業_プログラミング技術</v>
      </c>
      <c r="N1039" s="57">
        <f t="shared" si="426"/>
        <v>4126</v>
      </c>
      <c r="P1039" s="57">
        <f t="shared" si="433"/>
        <v>1038</v>
      </c>
    </row>
    <row r="1040" spans="2:16" x14ac:dyDescent="0.15">
      <c r="B1040" s="50">
        <f t="shared" si="423"/>
        <v>15</v>
      </c>
      <c r="C1040" s="50">
        <f t="shared" si="424"/>
        <v>25</v>
      </c>
      <c r="D1040" s="50" t="str">
        <f t="shared" si="425"/>
        <v>2022_15_25</v>
      </c>
      <c r="E1040" s="50" t="str">
        <f t="shared" si="427"/>
        <v>4_25_15</v>
      </c>
      <c r="F1040" s="50">
        <f t="shared" si="428"/>
        <v>4</v>
      </c>
      <c r="G1040" s="50">
        <f t="shared" si="429"/>
        <v>127</v>
      </c>
      <c r="H1040" s="50">
        <f t="shared" si="430"/>
        <v>4127</v>
      </c>
      <c r="I1040" s="57">
        <v>2022</v>
      </c>
      <c r="J1040" s="57" t="s">
        <v>144</v>
      </c>
      <c r="K1040" s="57" t="s">
        <v>167</v>
      </c>
      <c r="L1040" s="57" t="str">
        <f t="shared" si="431"/>
        <v>2022_工業</v>
      </c>
      <c r="M1040" s="57" t="str">
        <f t="shared" si="432"/>
        <v>2022_工業_ハードウェア技術</v>
      </c>
      <c r="N1040" s="57">
        <f t="shared" si="426"/>
        <v>4127</v>
      </c>
      <c r="P1040" s="57">
        <f t="shared" si="433"/>
        <v>1039</v>
      </c>
    </row>
    <row r="1041" spans="2:16" x14ac:dyDescent="0.15">
      <c r="B1041" s="50">
        <f t="shared" si="423"/>
        <v>15</v>
      </c>
      <c r="C1041" s="50">
        <f t="shared" si="424"/>
        <v>26</v>
      </c>
      <c r="D1041" s="50" t="str">
        <f t="shared" si="425"/>
        <v>2022_15_26</v>
      </c>
      <c r="E1041" s="50" t="str">
        <f t="shared" si="427"/>
        <v>4_26_15</v>
      </c>
      <c r="F1041" s="50">
        <f t="shared" si="428"/>
        <v>4</v>
      </c>
      <c r="G1041" s="50">
        <f t="shared" si="429"/>
        <v>128</v>
      </c>
      <c r="H1041" s="50">
        <f t="shared" si="430"/>
        <v>4128</v>
      </c>
      <c r="I1041" s="57">
        <v>2022</v>
      </c>
      <c r="J1041" s="57" t="s">
        <v>144</v>
      </c>
      <c r="K1041" s="57" t="s">
        <v>168</v>
      </c>
      <c r="L1041" s="57" t="str">
        <f t="shared" si="431"/>
        <v>2022_工業</v>
      </c>
      <c r="M1041" s="57" t="str">
        <f t="shared" si="432"/>
        <v>2022_工業_ソフトウェア技術</v>
      </c>
      <c r="N1041" s="57">
        <f t="shared" si="426"/>
        <v>4128</v>
      </c>
      <c r="P1041" s="57">
        <f t="shared" si="433"/>
        <v>1040</v>
      </c>
    </row>
    <row r="1042" spans="2:16" x14ac:dyDescent="0.15">
      <c r="B1042" s="50">
        <f t="shared" si="423"/>
        <v>15</v>
      </c>
      <c r="C1042" s="50">
        <f t="shared" si="424"/>
        <v>27</v>
      </c>
      <c r="D1042" s="50" t="str">
        <f t="shared" si="425"/>
        <v>2022_15_27</v>
      </c>
      <c r="E1042" s="50" t="str">
        <f t="shared" si="427"/>
        <v>4_27_15</v>
      </c>
      <c r="F1042" s="50">
        <f t="shared" si="428"/>
        <v>4</v>
      </c>
      <c r="G1042" s="50">
        <f t="shared" si="429"/>
        <v>129</v>
      </c>
      <c r="H1042" s="50">
        <f t="shared" si="430"/>
        <v>4129</v>
      </c>
      <c r="I1042" s="57">
        <v>2022</v>
      </c>
      <c r="J1042" s="57" t="s">
        <v>144</v>
      </c>
      <c r="K1042" s="57" t="s">
        <v>169</v>
      </c>
      <c r="L1042" s="57" t="str">
        <f t="shared" si="431"/>
        <v>2022_工業</v>
      </c>
      <c r="M1042" s="57" t="str">
        <f t="shared" si="432"/>
        <v>2022_工業_コンピュータシステム技術</v>
      </c>
      <c r="N1042" s="57">
        <f t="shared" si="426"/>
        <v>4129</v>
      </c>
      <c r="P1042" s="57">
        <f t="shared" si="433"/>
        <v>1041</v>
      </c>
    </row>
    <row r="1043" spans="2:16" x14ac:dyDescent="0.15">
      <c r="B1043" s="50">
        <f t="shared" si="423"/>
        <v>15</v>
      </c>
      <c r="C1043" s="50">
        <f t="shared" si="424"/>
        <v>28</v>
      </c>
      <c r="D1043" s="50" t="str">
        <f t="shared" si="425"/>
        <v>2022_15_28</v>
      </c>
      <c r="E1043" s="50" t="str">
        <f t="shared" si="427"/>
        <v>4_28_15</v>
      </c>
      <c r="F1043" s="50">
        <f t="shared" si="428"/>
        <v>4</v>
      </c>
      <c r="G1043" s="50">
        <f t="shared" si="429"/>
        <v>130</v>
      </c>
      <c r="H1043" s="50">
        <f t="shared" si="430"/>
        <v>4130</v>
      </c>
      <c r="I1043" s="57">
        <v>2022</v>
      </c>
      <c r="J1043" s="57" t="s">
        <v>144</v>
      </c>
      <c r="K1043" s="57" t="s">
        <v>170</v>
      </c>
      <c r="L1043" s="57" t="str">
        <f t="shared" si="431"/>
        <v>2022_工業</v>
      </c>
      <c r="M1043" s="57" t="str">
        <f t="shared" si="432"/>
        <v>2022_工業_建築構造</v>
      </c>
      <c r="N1043" s="57">
        <f t="shared" si="426"/>
        <v>4130</v>
      </c>
      <c r="P1043" s="57">
        <f t="shared" si="433"/>
        <v>1042</v>
      </c>
    </row>
    <row r="1044" spans="2:16" x14ac:dyDescent="0.15">
      <c r="B1044" s="50">
        <f t="shared" si="423"/>
        <v>15</v>
      </c>
      <c r="C1044" s="50">
        <f t="shared" si="424"/>
        <v>29</v>
      </c>
      <c r="D1044" s="50" t="str">
        <f t="shared" si="425"/>
        <v>2022_15_29</v>
      </c>
      <c r="E1044" s="50" t="str">
        <f t="shared" si="427"/>
        <v>4_29_15</v>
      </c>
      <c r="F1044" s="50">
        <f t="shared" si="428"/>
        <v>4</v>
      </c>
      <c r="G1044" s="50">
        <f t="shared" si="429"/>
        <v>131</v>
      </c>
      <c r="H1044" s="50">
        <f t="shared" si="430"/>
        <v>4131</v>
      </c>
      <c r="I1044" s="57">
        <v>2022</v>
      </c>
      <c r="J1044" s="57" t="s">
        <v>144</v>
      </c>
      <c r="K1044" s="57" t="s">
        <v>171</v>
      </c>
      <c r="L1044" s="57" t="str">
        <f t="shared" si="431"/>
        <v>2022_工業</v>
      </c>
      <c r="M1044" s="57" t="str">
        <f t="shared" si="432"/>
        <v>2022_工業_建築計画</v>
      </c>
      <c r="N1044" s="57">
        <f t="shared" si="426"/>
        <v>4131</v>
      </c>
      <c r="P1044" s="57">
        <f t="shared" si="433"/>
        <v>1043</v>
      </c>
    </row>
    <row r="1045" spans="2:16" x14ac:dyDescent="0.15">
      <c r="B1045" s="50">
        <f t="shared" si="423"/>
        <v>15</v>
      </c>
      <c r="C1045" s="50">
        <f t="shared" si="424"/>
        <v>30</v>
      </c>
      <c r="D1045" s="50" t="str">
        <f t="shared" si="425"/>
        <v>2022_15_30</v>
      </c>
      <c r="E1045" s="50" t="str">
        <f t="shared" si="427"/>
        <v>4_30_15</v>
      </c>
      <c r="F1045" s="50">
        <f t="shared" si="428"/>
        <v>4</v>
      </c>
      <c r="G1045" s="50">
        <f t="shared" si="429"/>
        <v>132</v>
      </c>
      <c r="H1045" s="50">
        <f t="shared" si="430"/>
        <v>4132</v>
      </c>
      <c r="I1045" s="57">
        <v>2022</v>
      </c>
      <c r="J1045" s="57" t="s">
        <v>144</v>
      </c>
      <c r="K1045" s="57" t="s">
        <v>172</v>
      </c>
      <c r="L1045" s="57" t="str">
        <f t="shared" si="431"/>
        <v>2022_工業</v>
      </c>
      <c r="M1045" s="57" t="str">
        <f t="shared" si="432"/>
        <v>2022_工業_建築構造設計</v>
      </c>
      <c r="N1045" s="57">
        <f t="shared" si="426"/>
        <v>4132</v>
      </c>
      <c r="P1045" s="57">
        <f t="shared" si="433"/>
        <v>1044</v>
      </c>
    </row>
    <row r="1046" spans="2:16" x14ac:dyDescent="0.15">
      <c r="B1046" s="50">
        <f t="shared" si="423"/>
        <v>15</v>
      </c>
      <c r="C1046" s="50">
        <f t="shared" si="424"/>
        <v>31</v>
      </c>
      <c r="D1046" s="50" t="str">
        <f t="shared" si="425"/>
        <v>2022_15_31</v>
      </c>
      <c r="E1046" s="50" t="str">
        <f t="shared" si="427"/>
        <v>4_31_15</v>
      </c>
      <c r="F1046" s="50">
        <f t="shared" si="428"/>
        <v>4</v>
      </c>
      <c r="G1046" s="50">
        <f t="shared" si="429"/>
        <v>133</v>
      </c>
      <c r="H1046" s="50">
        <f t="shared" si="430"/>
        <v>4133</v>
      </c>
      <c r="I1046" s="57">
        <v>2022</v>
      </c>
      <c r="J1046" s="57" t="s">
        <v>144</v>
      </c>
      <c r="K1046" s="57" t="s">
        <v>173</v>
      </c>
      <c r="L1046" s="57" t="str">
        <f t="shared" si="431"/>
        <v>2022_工業</v>
      </c>
      <c r="M1046" s="57" t="str">
        <f t="shared" si="432"/>
        <v>2022_工業_建築施工</v>
      </c>
      <c r="N1046" s="57">
        <f t="shared" si="426"/>
        <v>4133</v>
      </c>
      <c r="P1046" s="57">
        <f t="shared" si="433"/>
        <v>1045</v>
      </c>
    </row>
    <row r="1047" spans="2:16" x14ac:dyDescent="0.15">
      <c r="B1047" s="50">
        <f t="shared" si="423"/>
        <v>15</v>
      </c>
      <c r="C1047" s="50">
        <f t="shared" si="424"/>
        <v>32</v>
      </c>
      <c r="D1047" s="50" t="str">
        <f t="shared" si="425"/>
        <v>2022_15_32</v>
      </c>
      <c r="E1047" s="50" t="str">
        <f t="shared" si="427"/>
        <v>4_32_15</v>
      </c>
      <c r="F1047" s="50">
        <f t="shared" si="428"/>
        <v>4</v>
      </c>
      <c r="G1047" s="50">
        <f t="shared" si="429"/>
        <v>134</v>
      </c>
      <c r="H1047" s="50">
        <f t="shared" si="430"/>
        <v>4134</v>
      </c>
      <c r="I1047" s="57">
        <v>2022</v>
      </c>
      <c r="J1047" s="57" t="s">
        <v>144</v>
      </c>
      <c r="K1047" s="57" t="s">
        <v>174</v>
      </c>
      <c r="L1047" s="57" t="str">
        <f t="shared" si="431"/>
        <v>2022_工業</v>
      </c>
      <c r="M1047" s="57" t="str">
        <f t="shared" si="432"/>
        <v>2022_工業_建築法規</v>
      </c>
      <c r="N1047" s="57">
        <f t="shared" si="426"/>
        <v>4134</v>
      </c>
      <c r="P1047" s="57">
        <f t="shared" si="433"/>
        <v>1046</v>
      </c>
    </row>
    <row r="1048" spans="2:16" x14ac:dyDescent="0.15">
      <c r="B1048" s="50">
        <f t="shared" si="423"/>
        <v>15</v>
      </c>
      <c r="C1048" s="50">
        <f t="shared" si="424"/>
        <v>33</v>
      </c>
      <c r="D1048" s="50" t="str">
        <f t="shared" si="425"/>
        <v>2022_15_33</v>
      </c>
      <c r="E1048" s="50" t="str">
        <f t="shared" si="427"/>
        <v>4_33_15</v>
      </c>
      <c r="F1048" s="50">
        <f t="shared" si="428"/>
        <v>4</v>
      </c>
      <c r="G1048" s="50">
        <f t="shared" si="429"/>
        <v>135</v>
      </c>
      <c r="H1048" s="50">
        <f t="shared" si="430"/>
        <v>4135</v>
      </c>
      <c r="I1048" s="57">
        <v>2022</v>
      </c>
      <c r="J1048" s="57" t="s">
        <v>144</v>
      </c>
      <c r="K1048" s="57" t="s">
        <v>175</v>
      </c>
      <c r="L1048" s="57" t="str">
        <f t="shared" si="431"/>
        <v>2022_工業</v>
      </c>
      <c r="M1048" s="57" t="str">
        <f t="shared" si="432"/>
        <v>2022_工業_設備計画</v>
      </c>
      <c r="N1048" s="57">
        <f t="shared" si="426"/>
        <v>4135</v>
      </c>
      <c r="P1048" s="57">
        <f t="shared" si="433"/>
        <v>1047</v>
      </c>
    </row>
    <row r="1049" spans="2:16" x14ac:dyDescent="0.15">
      <c r="B1049" s="50">
        <f t="shared" si="423"/>
        <v>15</v>
      </c>
      <c r="C1049" s="50">
        <f t="shared" si="424"/>
        <v>34</v>
      </c>
      <c r="D1049" s="50" t="str">
        <f t="shared" si="425"/>
        <v>2022_15_34</v>
      </c>
      <c r="E1049" s="50" t="str">
        <f t="shared" si="427"/>
        <v>4_34_15</v>
      </c>
      <c r="F1049" s="50">
        <f t="shared" si="428"/>
        <v>4</v>
      </c>
      <c r="G1049" s="50">
        <f t="shared" si="429"/>
        <v>136</v>
      </c>
      <c r="H1049" s="50">
        <f t="shared" si="430"/>
        <v>4136</v>
      </c>
      <c r="I1049" s="57">
        <v>2022</v>
      </c>
      <c r="J1049" s="57" t="s">
        <v>144</v>
      </c>
      <c r="K1049" s="57" t="s">
        <v>176</v>
      </c>
      <c r="L1049" s="57" t="str">
        <f t="shared" si="431"/>
        <v>2022_工業</v>
      </c>
      <c r="M1049" s="57" t="str">
        <f t="shared" si="432"/>
        <v>2022_工業_空気調和設備</v>
      </c>
      <c r="N1049" s="57">
        <f t="shared" si="426"/>
        <v>4136</v>
      </c>
      <c r="P1049" s="57">
        <f t="shared" si="433"/>
        <v>1048</v>
      </c>
    </row>
    <row r="1050" spans="2:16" x14ac:dyDescent="0.15">
      <c r="B1050" s="50">
        <f t="shared" si="423"/>
        <v>15</v>
      </c>
      <c r="C1050" s="50">
        <f t="shared" si="424"/>
        <v>35</v>
      </c>
      <c r="D1050" s="50" t="str">
        <f t="shared" si="425"/>
        <v>2022_15_35</v>
      </c>
      <c r="E1050" s="50" t="str">
        <f t="shared" si="427"/>
        <v>4_35_15</v>
      </c>
      <c r="F1050" s="50">
        <f t="shared" si="428"/>
        <v>4</v>
      </c>
      <c r="G1050" s="50">
        <f t="shared" si="429"/>
        <v>137</v>
      </c>
      <c r="H1050" s="50">
        <f t="shared" si="430"/>
        <v>4137</v>
      </c>
      <c r="I1050" s="57">
        <v>2022</v>
      </c>
      <c r="J1050" s="57" t="s">
        <v>144</v>
      </c>
      <c r="K1050" s="57" t="s">
        <v>177</v>
      </c>
      <c r="L1050" s="57" t="str">
        <f t="shared" si="431"/>
        <v>2022_工業</v>
      </c>
      <c r="M1050" s="57" t="str">
        <f t="shared" si="432"/>
        <v>2022_工業_衛生・防災設備</v>
      </c>
      <c r="N1050" s="57">
        <f t="shared" si="426"/>
        <v>4137</v>
      </c>
      <c r="P1050" s="57">
        <f t="shared" si="433"/>
        <v>1049</v>
      </c>
    </row>
    <row r="1051" spans="2:16" x14ac:dyDescent="0.15">
      <c r="B1051" s="50">
        <f t="shared" si="423"/>
        <v>15</v>
      </c>
      <c r="C1051" s="50">
        <f t="shared" si="424"/>
        <v>36</v>
      </c>
      <c r="D1051" s="50" t="str">
        <f t="shared" si="425"/>
        <v>2022_15_36</v>
      </c>
      <c r="E1051" s="50" t="str">
        <f t="shared" si="427"/>
        <v>4_36_15</v>
      </c>
      <c r="F1051" s="50">
        <f t="shared" si="428"/>
        <v>4</v>
      </c>
      <c r="G1051" s="50">
        <f t="shared" si="429"/>
        <v>138</v>
      </c>
      <c r="H1051" s="50">
        <f t="shared" si="430"/>
        <v>4138</v>
      </c>
      <c r="I1051" s="57">
        <v>2022</v>
      </c>
      <c r="J1051" s="57" t="s">
        <v>144</v>
      </c>
      <c r="K1051" s="57" t="s">
        <v>141</v>
      </c>
      <c r="L1051" s="57" t="str">
        <f t="shared" si="431"/>
        <v>2022_工業</v>
      </c>
      <c r="M1051" s="57" t="str">
        <f t="shared" si="432"/>
        <v>2022_工業_測量</v>
      </c>
      <c r="N1051" s="57">
        <f t="shared" si="426"/>
        <v>4138</v>
      </c>
      <c r="P1051" s="57">
        <f t="shared" si="433"/>
        <v>1050</v>
      </c>
    </row>
    <row r="1052" spans="2:16" x14ac:dyDescent="0.15">
      <c r="B1052" s="50">
        <f t="shared" si="423"/>
        <v>15</v>
      </c>
      <c r="C1052" s="50">
        <f t="shared" si="424"/>
        <v>37</v>
      </c>
      <c r="D1052" s="50" t="str">
        <f t="shared" si="425"/>
        <v>2022_15_37</v>
      </c>
      <c r="E1052" s="50" t="str">
        <f t="shared" si="427"/>
        <v>4_37_15</v>
      </c>
      <c r="F1052" s="50">
        <f t="shared" si="428"/>
        <v>4</v>
      </c>
      <c r="G1052" s="50">
        <f t="shared" si="429"/>
        <v>139</v>
      </c>
      <c r="H1052" s="50">
        <f t="shared" si="430"/>
        <v>4139</v>
      </c>
      <c r="I1052" s="57">
        <v>2022</v>
      </c>
      <c r="J1052" s="57" t="s">
        <v>144</v>
      </c>
      <c r="K1052" s="57" t="s">
        <v>178</v>
      </c>
      <c r="L1052" s="57" t="str">
        <f t="shared" si="431"/>
        <v>2022_工業</v>
      </c>
      <c r="M1052" s="57" t="str">
        <f t="shared" si="432"/>
        <v>2022_工業_土木基盤力学</v>
      </c>
      <c r="N1052" s="57">
        <f t="shared" si="426"/>
        <v>4139</v>
      </c>
      <c r="P1052" s="57">
        <f t="shared" si="433"/>
        <v>1051</v>
      </c>
    </row>
    <row r="1053" spans="2:16" x14ac:dyDescent="0.15">
      <c r="B1053" s="50">
        <f t="shared" si="423"/>
        <v>15</v>
      </c>
      <c r="C1053" s="50">
        <f t="shared" si="424"/>
        <v>38</v>
      </c>
      <c r="D1053" s="50" t="str">
        <f t="shared" si="425"/>
        <v>2022_15_38</v>
      </c>
      <c r="E1053" s="50" t="str">
        <f t="shared" si="427"/>
        <v>4_38_15</v>
      </c>
      <c r="F1053" s="50">
        <f t="shared" si="428"/>
        <v>4</v>
      </c>
      <c r="G1053" s="50">
        <f t="shared" si="429"/>
        <v>140</v>
      </c>
      <c r="H1053" s="50">
        <f t="shared" si="430"/>
        <v>4140</v>
      </c>
      <c r="I1053" s="57">
        <v>2022</v>
      </c>
      <c r="J1053" s="57" t="s">
        <v>144</v>
      </c>
      <c r="K1053" s="57" t="s">
        <v>179</v>
      </c>
      <c r="L1053" s="57" t="str">
        <f t="shared" si="431"/>
        <v>2022_工業</v>
      </c>
      <c r="M1053" s="57" t="str">
        <f t="shared" si="432"/>
        <v>2022_工業_土木構造設計</v>
      </c>
      <c r="N1053" s="57">
        <f t="shared" si="426"/>
        <v>4140</v>
      </c>
      <c r="P1053" s="57">
        <f t="shared" si="433"/>
        <v>1052</v>
      </c>
    </row>
    <row r="1054" spans="2:16" x14ac:dyDescent="0.15">
      <c r="B1054" s="50">
        <f t="shared" si="423"/>
        <v>15</v>
      </c>
      <c r="C1054" s="50">
        <f t="shared" si="424"/>
        <v>39</v>
      </c>
      <c r="D1054" s="50" t="str">
        <f t="shared" si="425"/>
        <v>2022_15_39</v>
      </c>
      <c r="E1054" s="50" t="str">
        <f t="shared" si="427"/>
        <v>4_39_15</v>
      </c>
      <c r="F1054" s="50">
        <f t="shared" si="428"/>
        <v>4</v>
      </c>
      <c r="G1054" s="50">
        <f t="shared" si="429"/>
        <v>141</v>
      </c>
      <c r="H1054" s="50">
        <f t="shared" si="430"/>
        <v>4141</v>
      </c>
      <c r="I1054" s="57">
        <v>2022</v>
      </c>
      <c r="J1054" s="57" t="s">
        <v>144</v>
      </c>
      <c r="K1054" s="57" t="s">
        <v>180</v>
      </c>
      <c r="L1054" s="57" t="str">
        <f t="shared" si="431"/>
        <v>2022_工業</v>
      </c>
      <c r="M1054" s="57" t="str">
        <f t="shared" si="432"/>
        <v>2022_工業_土木施工</v>
      </c>
      <c r="N1054" s="57">
        <f t="shared" si="426"/>
        <v>4141</v>
      </c>
      <c r="P1054" s="57">
        <f t="shared" si="433"/>
        <v>1053</v>
      </c>
    </row>
    <row r="1055" spans="2:16" x14ac:dyDescent="0.15">
      <c r="B1055" s="50">
        <f t="shared" si="423"/>
        <v>15</v>
      </c>
      <c r="C1055" s="50">
        <f t="shared" si="424"/>
        <v>40</v>
      </c>
      <c r="D1055" s="50" t="str">
        <f t="shared" si="425"/>
        <v>2022_15_40</v>
      </c>
      <c r="E1055" s="50" t="str">
        <f t="shared" si="427"/>
        <v>4_40_15</v>
      </c>
      <c r="F1055" s="50">
        <f t="shared" si="428"/>
        <v>4</v>
      </c>
      <c r="G1055" s="50">
        <f t="shared" si="429"/>
        <v>142</v>
      </c>
      <c r="H1055" s="50">
        <f t="shared" si="430"/>
        <v>4142</v>
      </c>
      <c r="I1055" s="57">
        <v>2022</v>
      </c>
      <c r="J1055" s="57" t="s">
        <v>144</v>
      </c>
      <c r="K1055" s="57" t="s">
        <v>181</v>
      </c>
      <c r="L1055" s="57" t="str">
        <f t="shared" si="431"/>
        <v>2022_工業</v>
      </c>
      <c r="M1055" s="57" t="str">
        <f t="shared" si="432"/>
        <v>2022_工業_社会基盤工学</v>
      </c>
      <c r="N1055" s="57">
        <f t="shared" si="426"/>
        <v>4142</v>
      </c>
      <c r="P1055" s="57">
        <f t="shared" si="433"/>
        <v>1054</v>
      </c>
    </row>
    <row r="1056" spans="2:16" x14ac:dyDescent="0.15">
      <c r="B1056" s="50">
        <f t="shared" si="423"/>
        <v>15</v>
      </c>
      <c r="C1056" s="50">
        <f t="shared" si="424"/>
        <v>41</v>
      </c>
      <c r="D1056" s="50" t="str">
        <f t="shared" si="425"/>
        <v>2022_15_41</v>
      </c>
      <c r="E1056" s="50" t="str">
        <f t="shared" si="427"/>
        <v>4_41_15</v>
      </c>
      <c r="F1056" s="50">
        <f t="shared" si="428"/>
        <v>4</v>
      </c>
      <c r="G1056" s="50">
        <f t="shared" si="429"/>
        <v>143</v>
      </c>
      <c r="H1056" s="50">
        <f t="shared" si="430"/>
        <v>4143</v>
      </c>
      <c r="I1056" s="57">
        <v>2022</v>
      </c>
      <c r="J1056" s="57" t="s">
        <v>144</v>
      </c>
      <c r="K1056" s="57" t="s">
        <v>182</v>
      </c>
      <c r="L1056" s="57" t="str">
        <f t="shared" si="431"/>
        <v>2022_工業</v>
      </c>
      <c r="M1056" s="57" t="str">
        <f t="shared" si="432"/>
        <v>2022_工業_工業化学</v>
      </c>
      <c r="N1056" s="57">
        <f t="shared" si="426"/>
        <v>4143</v>
      </c>
      <c r="P1056" s="57">
        <f t="shared" si="433"/>
        <v>1055</v>
      </c>
    </row>
    <row r="1057" spans="2:16" x14ac:dyDescent="0.15">
      <c r="B1057" s="50">
        <f t="shared" si="423"/>
        <v>15</v>
      </c>
      <c r="C1057" s="50">
        <f t="shared" si="424"/>
        <v>42</v>
      </c>
      <c r="D1057" s="50" t="str">
        <f t="shared" si="425"/>
        <v>2022_15_42</v>
      </c>
      <c r="E1057" s="50" t="str">
        <f t="shared" si="427"/>
        <v>4_42_15</v>
      </c>
      <c r="F1057" s="50">
        <f t="shared" si="428"/>
        <v>4</v>
      </c>
      <c r="G1057" s="50">
        <f t="shared" si="429"/>
        <v>144</v>
      </c>
      <c r="H1057" s="50">
        <f t="shared" si="430"/>
        <v>4144</v>
      </c>
      <c r="I1057" s="57">
        <v>2022</v>
      </c>
      <c r="J1057" s="57" t="s">
        <v>144</v>
      </c>
      <c r="K1057" s="57" t="s">
        <v>183</v>
      </c>
      <c r="L1057" s="57" t="str">
        <f t="shared" si="431"/>
        <v>2022_工業</v>
      </c>
      <c r="M1057" s="57" t="str">
        <f t="shared" si="432"/>
        <v>2022_工業_化学工学</v>
      </c>
      <c r="N1057" s="57">
        <f t="shared" si="426"/>
        <v>4144</v>
      </c>
      <c r="P1057" s="57">
        <f t="shared" si="433"/>
        <v>1056</v>
      </c>
    </row>
    <row r="1058" spans="2:16" x14ac:dyDescent="0.15">
      <c r="B1058" s="50">
        <f t="shared" si="423"/>
        <v>15</v>
      </c>
      <c r="C1058" s="50">
        <f t="shared" si="424"/>
        <v>43</v>
      </c>
      <c r="D1058" s="50" t="str">
        <f t="shared" si="425"/>
        <v>2022_15_43</v>
      </c>
      <c r="E1058" s="50" t="str">
        <f t="shared" si="427"/>
        <v>4_43_15</v>
      </c>
      <c r="F1058" s="50">
        <f t="shared" si="428"/>
        <v>4</v>
      </c>
      <c r="G1058" s="50">
        <f t="shared" si="429"/>
        <v>145</v>
      </c>
      <c r="H1058" s="50">
        <f t="shared" si="430"/>
        <v>4145</v>
      </c>
      <c r="I1058" s="57">
        <v>2022</v>
      </c>
      <c r="J1058" s="57" t="s">
        <v>144</v>
      </c>
      <c r="K1058" s="57" t="s">
        <v>184</v>
      </c>
      <c r="L1058" s="57" t="str">
        <f t="shared" si="431"/>
        <v>2022_工業</v>
      </c>
      <c r="M1058" s="57" t="str">
        <f t="shared" si="432"/>
        <v>2022_工業_地球環境化学</v>
      </c>
      <c r="N1058" s="57">
        <f t="shared" si="426"/>
        <v>4145</v>
      </c>
      <c r="P1058" s="57">
        <f t="shared" si="433"/>
        <v>1057</v>
      </c>
    </row>
    <row r="1059" spans="2:16" x14ac:dyDescent="0.15">
      <c r="B1059" s="50">
        <f t="shared" si="423"/>
        <v>15</v>
      </c>
      <c r="C1059" s="50">
        <f t="shared" si="424"/>
        <v>44</v>
      </c>
      <c r="D1059" s="50" t="str">
        <f t="shared" si="425"/>
        <v>2022_15_44</v>
      </c>
      <c r="E1059" s="50" t="str">
        <f t="shared" si="427"/>
        <v>4_44_15</v>
      </c>
      <c r="F1059" s="50">
        <f t="shared" si="428"/>
        <v>4</v>
      </c>
      <c r="G1059" s="50">
        <f t="shared" si="429"/>
        <v>146</v>
      </c>
      <c r="H1059" s="50">
        <f t="shared" si="430"/>
        <v>4146</v>
      </c>
      <c r="I1059" s="57">
        <v>2022</v>
      </c>
      <c r="J1059" s="57" t="s">
        <v>144</v>
      </c>
      <c r="K1059" s="57" t="s">
        <v>185</v>
      </c>
      <c r="L1059" s="57" t="str">
        <f t="shared" si="431"/>
        <v>2022_工業</v>
      </c>
      <c r="M1059" s="57" t="str">
        <f t="shared" si="432"/>
        <v>2022_工業_材料製造技術</v>
      </c>
      <c r="N1059" s="57">
        <f t="shared" si="426"/>
        <v>4146</v>
      </c>
      <c r="P1059" s="57">
        <f t="shared" si="433"/>
        <v>1058</v>
      </c>
    </row>
    <row r="1060" spans="2:16" x14ac:dyDescent="0.15">
      <c r="B1060" s="50">
        <f t="shared" si="423"/>
        <v>15</v>
      </c>
      <c r="C1060" s="50">
        <f t="shared" si="424"/>
        <v>45</v>
      </c>
      <c r="D1060" s="50" t="str">
        <f t="shared" si="425"/>
        <v>2022_15_45</v>
      </c>
      <c r="E1060" s="50" t="str">
        <f t="shared" si="427"/>
        <v>4_45_15</v>
      </c>
      <c r="F1060" s="50">
        <f t="shared" si="428"/>
        <v>4</v>
      </c>
      <c r="G1060" s="50">
        <f t="shared" si="429"/>
        <v>147</v>
      </c>
      <c r="H1060" s="50">
        <f t="shared" si="430"/>
        <v>4147</v>
      </c>
      <c r="I1060" s="57">
        <v>2022</v>
      </c>
      <c r="J1060" s="57" t="s">
        <v>144</v>
      </c>
      <c r="K1060" s="57" t="s">
        <v>186</v>
      </c>
      <c r="L1060" s="57" t="str">
        <f t="shared" si="431"/>
        <v>2022_工業</v>
      </c>
      <c r="M1060" s="57" t="str">
        <f t="shared" si="432"/>
        <v>2022_工業_材料工学</v>
      </c>
      <c r="N1060" s="57">
        <f t="shared" si="426"/>
        <v>4147</v>
      </c>
      <c r="P1060" s="57">
        <f t="shared" si="433"/>
        <v>1059</v>
      </c>
    </row>
    <row r="1061" spans="2:16" x14ac:dyDescent="0.15">
      <c r="B1061" s="50">
        <f t="shared" si="423"/>
        <v>15</v>
      </c>
      <c r="C1061" s="50">
        <f t="shared" si="424"/>
        <v>46</v>
      </c>
      <c r="D1061" s="50" t="str">
        <f t="shared" si="425"/>
        <v>2022_15_46</v>
      </c>
      <c r="E1061" s="50" t="str">
        <f t="shared" si="427"/>
        <v>4_46_15</v>
      </c>
      <c r="F1061" s="50">
        <f t="shared" si="428"/>
        <v>4</v>
      </c>
      <c r="G1061" s="50">
        <f t="shared" si="429"/>
        <v>148</v>
      </c>
      <c r="H1061" s="50">
        <f t="shared" si="430"/>
        <v>4148</v>
      </c>
      <c r="I1061" s="57">
        <v>2022</v>
      </c>
      <c r="J1061" s="57" t="s">
        <v>144</v>
      </c>
      <c r="K1061" s="57" t="s">
        <v>187</v>
      </c>
      <c r="L1061" s="57" t="str">
        <f t="shared" si="431"/>
        <v>2022_工業</v>
      </c>
      <c r="M1061" s="57" t="str">
        <f t="shared" si="432"/>
        <v>2022_工業_材料加工</v>
      </c>
      <c r="N1061" s="57">
        <f t="shared" si="426"/>
        <v>4148</v>
      </c>
      <c r="P1061" s="57">
        <f t="shared" si="433"/>
        <v>1060</v>
      </c>
    </row>
    <row r="1062" spans="2:16" x14ac:dyDescent="0.15">
      <c r="B1062" s="50">
        <f t="shared" si="423"/>
        <v>15</v>
      </c>
      <c r="C1062" s="50">
        <f t="shared" si="424"/>
        <v>47</v>
      </c>
      <c r="D1062" s="50" t="str">
        <f t="shared" si="425"/>
        <v>2022_15_47</v>
      </c>
      <c r="E1062" s="50" t="str">
        <f t="shared" si="427"/>
        <v>4_47_15</v>
      </c>
      <c r="F1062" s="50">
        <f t="shared" si="428"/>
        <v>4</v>
      </c>
      <c r="G1062" s="50">
        <f t="shared" si="429"/>
        <v>149</v>
      </c>
      <c r="H1062" s="50">
        <f t="shared" si="430"/>
        <v>4149</v>
      </c>
      <c r="I1062" s="57">
        <v>2022</v>
      </c>
      <c r="J1062" s="57" t="s">
        <v>144</v>
      </c>
      <c r="K1062" s="57" t="s">
        <v>668</v>
      </c>
      <c r="L1062" s="57" t="str">
        <f t="shared" si="431"/>
        <v>2022_工業</v>
      </c>
      <c r="M1062" s="57" t="str">
        <f t="shared" si="432"/>
        <v>2022_工業_セラミック化学</v>
      </c>
      <c r="N1062" s="57">
        <f t="shared" si="426"/>
        <v>4149</v>
      </c>
      <c r="P1062" s="57">
        <f t="shared" si="433"/>
        <v>1061</v>
      </c>
    </row>
    <row r="1063" spans="2:16" x14ac:dyDescent="0.15">
      <c r="B1063" s="50">
        <f t="shared" si="423"/>
        <v>15</v>
      </c>
      <c r="C1063" s="50">
        <f t="shared" si="424"/>
        <v>48</v>
      </c>
      <c r="D1063" s="50" t="str">
        <f t="shared" si="425"/>
        <v>2022_15_48</v>
      </c>
      <c r="E1063" s="50" t="str">
        <f t="shared" si="427"/>
        <v>4_48_15</v>
      </c>
      <c r="F1063" s="50">
        <f t="shared" si="428"/>
        <v>4</v>
      </c>
      <c r="G1063" s="50">
        <f t="shared" si="429"/>
        <v>150</v>
      </c>
      <c r="H1063" s="50">
        <f t="shared" si="430"/>
        <v>4150</v>
      </c>
      <c r="I1063" s="57">
        <v>2022</v>
      </c>
      <c r="J1063" s="57" t="s">
        <v>144</v>
      </c>
      <c r="K1063" s="57" t="s">
        <v>669</v>
      </c>
      <c r="L1063" s="57" t="str">
        <f t="shared" si="431"/>
        <v>2022_工業</v>
      </c>
      <c r="M1063" s="57" t="str">
        <f t="shared" si="432"/>
        <v>2022_工業_セラミック技術</v>
      </c>
      <c r="N1063" s="57">
        <f t="shared" si="426"/>
        <v>4150</v>
      </c>
      <c r="P1063" s="57">
        <f t="shared" si="433"/>
        <v>1062</v>
      </c>
    </row>
    <row r="1064" spans="2:16" x14ac:dyDescent="0.15">
      <c r="B1064" s="50">
        <f t="shared" si="423"/>
        <v>15</v>
      </c>
      <c r="C1064" s="50">
        <f t="shared" si="424"/>
        <v>49</v>
      </c>
      <c r="D1064" s="50" t="str">
        <f t="shared" si="425"/>
        <v>2022_15_49</v>
      </c>
      <c r="E1064" s="50" t="str">
        <f t="shared" si="427"/>
        <v>4_49_15</v>
      </c>
      <c r="F1064" s="50">
        <f t="shared" si="428"/>
        <v>4</v>
      </c>
      <c r="G1064" s="50">
        <f t="shared" si="429"/>
        <v>151</v>
      </c>
      <c r="H1064" s="50">
        <f t="shared" si="430"/>
        <v>4151</v>
      </c>
      <c r="I1064" s="57">
        <v>2022</v>
      </c>
      <c r="J1064" s="57" t="s">
        <v>144</v>
      </c>
      <c r="K1064" s="57" t="s">
        <v>190</v>
      </c>
      <c r="L1064" s="57" t="str">
        <f t="shared" si="431"/>
        <v>2022_工業</v>
      </c>
      <c r="M1064" s="57" t="str">
        <f t="shared" si="432"/>
        <v>2022_工業_セラミック工業</v>
      </c>
      <c r="N1064" s="57">
        <f t="shared" si="426"/>
        <v>4151</v>
      </c>
      <c r="P1064" s="57">
        <f t="shared" si="433"/>
        <v>1063</v>
      </c>
    </row>
    <row r="1065" spans="2:16" x14ac:dyDescent="0.15">
      <c r="B1065" s="50">
        <f t="shared" si="423"/>
        <v>15</v>
      </c>
      <c r="C1065" s="50">
        <f t="shared" si="424"/>
        <v>50</v>
      </c>
      <c r="D1065" s="50" t="str">
        <f t="shared" si="425"/>
        <v>2022_15_50</v>
      </c>
      <c r="E1065" s="50" t="str">
        <f t="shared" si="427"/>
        <v>4_50_15</v>
      </c>
      <c r="F1065" s="50">
        <f t="shared" si="428"/>
        <v>4</v>
      </c>
      <c r="G1065" s="50">
        <f t="shared" si="429"/>
        <v>152</v>
      </c>
      <c r="H1065" s="50">
        <f t="shared" si="430"/>
        <v>4152</v>
      </c>
      <c r="I1065" s="57">
        <v>2022</v>
      </c>
      <c r="J1065" s="57" t="s">
        <v>144</v>
      </c>
      <c r="K1065" s="57" t="s">
        <v>191</v>
      </c>
      <c r="L1065" s="57" t="str">
        <f t="shared" si="431"/>
        <v>2022_工業</v>
      </c>
      <c r="M1065" s="57" t="str">
        <f t="shared" si="432"/>
        <v>2022_工業_繊維製品</v>
      </c>
      <c r="N1065" s="57">
        <f t="shared" si="426"/>
        <v>4152</v>
      </c>
      <c r="P1065" s="57">
        <f t="shared" si="433"/>
        <v>1064</v>
      </c>
    </row>
    <row r="1066" spans="2:16" x14ac:dyDescent="0.15">
      <c r="B1066" s="50">
        <f t="shared" si="423"/>
        <v>15</v>
      </c>
      <c r="C1066" s="50">
        <f t="shared" si="424"/>
        <v>51</v>
      </c>
      <c r="D1066" s="50" t="str">
        <f t="shared" si="425"/>
        <v>2022_15_51</v>
      </c>
      <c r="E1066" s="50" t="str">
        <f t="shared" si="427"/>
        <v>4_51_15</v>
      </c>
      <c r="F1066" s="50">
        <f t="shared" si="428"/>
        <v>4</v>
      </c>
      <c r="G1066" s="50">
        <f t="shared" si="429"/>
        <v>153</v>
      </c>
      <c r="H1066" s="50">
        <f t="shared" si="430"/>
        <v>4153</v>
      </c>
      <c r="I1066" s="57">
        <v>2022</v>
      </c>
      <c r="J1066" s="57" t="s">
        <v>144</v>
      </c>
      <c r="K1066" s="57" t="s">
        <v>192</v>
      </c>
      <c r="L1066" s="57" t="str">
        <f t="shared" si="431"/>
        <v>2022_工業</v>
      </c>
      <c r="M1066" s="57" t="str">
        <f t="shared" si="432"/>
        <v>2022_工業_繊維・染色技術</v>
      </c>
      <c r="N1066" s="57">
        <f t="shared" si="426"/>
        <v>4153</v>
      </c>
      <c r="P1066" s="57">
        <f t="shared" si="433"/>
        <v>1065</v>
      </c>
    </row>
    <row r="1067" spans="2:16" x14ac:dyDescent="0.15">
      <c r="B1067" s="50">
        <f t="shared" si="423"/>
        <v>15</v>
      </c>
      <c r="C1067" s="50">
        <f t="shared" si="424"/>
        <v>52</v>
      </c>
      <c r="D1067" s="50" t="str">
        <f t="shared" si="425"/>
        <v>2022_15_52</v>
      </c>
      <c r="E1067" s="50" t="str">
        <f t="shared" si="427"/>
        <v>4_52_15</v>
      </c>
      <c r="F1067" s="50">
        <f t="shared" si="428"/>
        <v>4</v>
      </c>
      <c r="G1067" s="50">
        <f t="shared" si="429"/>
        <v>154</v>
      </c>
      <c r="H1067" s="50">
        <f t="shared" si="430"/>
        <v>4154</v>
      </c>
      <c r="I1067" s="57">
        <v>2022</v>
      </c>
      <c r="J1067" s="57" t="s">
        <v>144</v>
      </c>
      <c r="K1067" s="57" t="s">
        <v>193</v>
      </c>
      <c r="L1067" s="57" t="str">
        <f t="shared" si="431"/>
        <v>2022_工業</v>
      </c>
      <c r="M1067" s="57" t="str">
        <f t="shared" si="432"/>
        <v>2022_工業_染織デザイン</v>
      </c>
      <c r="N1067" s="57">
        <f t="shared" si="426"/>
        <v>4154</v>
      </c>
      <c r="P1067" s="57">
        <f t="shared" si="433"/>
        <v>1066</v>
      </c>
    </row>
    <row r="1068" spans="2:16" x14ac:dyDescent="0.15">
      <c r="B1068" s="50">
        <f t="shared" si="423"/>
        <v>15</v>
      </c>
      <c r="C1068" s="50">
        <f t="shared" si="424"/>
        <v>53</v>
      </c>
      <c r="D1068" s="50" t="str">
        <f t="shared" si="425"/>
        <v>2022_15_53</v>
      </c>
      <c r="E1068" s="50" t="str">
        <f t="shared" si="427"/>
        <v>4_53_15</v>
      </c>
      <c r="F1068" s="50">
        <f t="shared" si="428"/>
        <v>4</v>
      </c>
      <c r="G1068" s="50">
        <f t="shared" si="429"/>
        <v>155</v>
      </c>
      <c r="H1068" s="50">
        <f t="shared" si="430"/>
        <v>4155</v>
      </c>
      <c r="I1068" s="57">
        <v>2022</v>
      </c>
      <c r="J1068" s="57" t="s">
        <v>144</v>
      </c>
      <c r="K1068" s="57" t="s">
        <v>194</v>
      </c>
      <c r="L1068" s="57" t="str">
        <f t="shared" si="431"/>
        <v>2022_工業</v>
      </c>
      <c r="M1068" s="57" t="str">
        <f t="shared" si="432"/>
        <v>2022_工業_インテリア計画</v>
      </c>
      <c r="N1068" s="57">
        <f t="shared" si="426"/>
        <v>4155</v>
      </c>
      <c r="P1068" s="57">
        <f t="shared" si="433"/>
        <v>1067</v>
      </c>
    </row>
    <row r="1069" spans="2:16" x14ac:dyDescent="0.15">
      <c r="B1069" s="50">
        <f t="shared" si="423"/>
        <v>15</v>
      </c>
      <c r="C1069" s="50">
        <f t="shared" si="424"/>
        <v>54</v>
      </c>
      <c r="D1069" s="50" t="str">
        <f t="shared" si="425"/>
        <v>2022_15_54</v>
      </c>
      <c r="E1069" s="50" t="str">
        <f t="shared" si="427"/>
        <v>4_54_15</v>
      </c>
      <c r="F1069" s="50">
        <f t="shared" si="428"/>
        <v>4</v>
      </c>
      <c r="G1069" s="50">
        <f t="shared" si="429"/>
        <v>156</v>
      </c>
      <c r="H1069" s="50">
        <f t="shared" si="430"/>
        <v>4156</v>
      </c>
      <c r="I1069" s="57">
        <v>2022</v>
      </c>
      <c r="J1069" s="57" t="s">
        <v>144</v>
      </c>
      <c r="K1069" s="57" t="s">
        <v>195</v>
      </c>
      <c r="L1069" s="57" t="str">
        <f t="shared" si="431"/>
        <v>2022_工業</v>
      </c>
      <c r="M1069" s="57" t="str">
        <f t="shared" si="432"/>
        <v>2022_工業_インテリア装備</v>
      </c>
      <c r="N1069" s="57">
        <f t="shared" si="426"/>
        <v>4156</v>
      </c>
      <c r="P1069" s="57">
        <f t="shared" si="433"/>
        <v>1068</v>
      </c>
    </row>
    <row r="1070" spans="2:16" x14ac:dyDescent="0.15">
      <c r="B1070" s="50">
        <f t="shared" si="423"/>
        <v>15</v>
      </c>
      <c r="C1070" s="50">
        <f t="shared" si="424"/>
        <v>55</v>
      </c>
      <c r="D1070" s="50" t="str">
        <f t="shared" si="425"/>
        <v>2022_15_55</v>
      </c>
      <c r="E1070" s="50" t="str">
        <f t="shared" si="427"/>
        <v>4_55_15</v>
      </c>
      <c r="F1070" s="50">
        <f t="shared" si="428"/>
        <v>4</v>
      </c>
      <c r="G1070" s="50">
        <f t="shared" si="429"/>
        <v>157</v>
      </c>
      <c r="H1070" s="50">
        <f t="shared" si="430"/>
        <v>4157</v>
      </c>
      <c r="I1070" s="57">
        <v>2022</v>
      </c>
      <c r="J1070" s="57" t="s">
        <v>144</v>
      </c>
      <c r="K1070" s="57" t="s">
        <v>196</v>
      </c>
      <c r="L1070" s="57" t="str">
        <f t="shared" si="431"/>
        <v>2022_工業</v>
      </c>
      <c r="M1070" s="57" t="str">
        <f t="shared" si="432"/>
        <v>2022_工業_インテリアエレメント生産</v>
      </c>
      <c r="N1070" s="57">
        <f t="shared" si="426"/>
        <v>4157</v>
      </c>
      <c r="P1070" s="57">
        <f t="shared" si="433"/>
        <v>1069</v>
      </c>
    </row>
    <row r="1071" spans="2:16" x14ac:dyDescent="0.15">
      <c r="B1071" s="50">
        <f t="shared" si="423"/>
        <v>15</v>
      </c>
      <c r="C1071" s="50">
        <f t="shared" si="424"/>
        <v>56</v>
      </c>
      <c r="D1071" s="50" t="str">
        <f t="shared" si="425"/>
        <v>2022_15_56</v>
      </c>
      <c r="E1071" s="50" t="str">
        <f t="shared" si="427"/>
        <v>4_56_15</v>
      </c>
      <c r="F1071" s="50">
        <f t="shared" si="428"/>
        <v>4</v>
      </c>
      <c r="G1071" s="50">
        <f t="shared" si="429"/>
        <v>158</v>
      </c>
      <c r="H1071" s="50">
        <f t="shared" si="430"/>
        <v>4158</v>
      </c>
      <c r="I1071" s="57">
        <v>2022</v>
      </c>
      <c r="J1071" s="57" t="s">
        <v>144</v>
      </c>
      <c r="K1071" s="57" t="s">
        <v>197</v>
      </c>
      <c r="L1071" s="57" t="str">
        <f t="shared" si="431"/>
        <v>2022_工業</v>
      </c>
      <c r="M1071" s="57" t="str">
        <f t="shared" si="432"/>
        <v>2022_工業_デザイン実践</v>
      </c>
      <c r="N1071" s="57">
        <f t="shared" si="426"/>
        <v>4158</v>
      </c>
      <c r="P1071" s="57">
        <f t="shared" si="433"/>
        <v>1070</v>
      </c>
    </row>
    <row r="1072" spans="2:16" x14ac:dyDescent="0.15">
      <c r="B1072" s="50">
        <f t="shared" si="423"/>
        <v>15</v>
      </c>
      <c r="C1072" s="50">
        <f t="shared" si="424"/>
        <v>57</v>
      </c>
      <c r="D1072" s="50" t="str">
        <f t="shared" si="425"/>
        <v>2022_15_57</v>
      </c>
      <c r="E1072" s="50" t="str">
        <f t="shared" si="427"/>
        <v>4_57_15</v>
      </c>
      <c r="F1072" s="50">
        <f t="shared" si="428"/>
        <v>4</v>
      </c>
      <c r="G1072" s="50">
        <f t="shared" si="429"/>
        <v>159</v>
      </c>
      <c r="H1072" s="50">
        <f t="shared" si="430"/>
        <v>4159</v>
      </c>
      <c r="I1072" s="57">
        <v>2022</v>
      </c>
      <c r="J1072" s="57" t="s">
        <v>144</v>
      </c>
      <c r="K1072" s="57" t="s">
        <v>198</v>
      </c>
      <c r="L1072" s="57" t="str">
        <f t="shared" si="431"/>
        <v>2022_工業</v>
      </c>
      <c r="M1072" s="57" t="str">
        <f t="shared" si="432"/>
        <v>2022_工業_デザイン材料</v>
      </c>
      <c r="N1072" s="57">
        <f t="shared" si="426"/>
        <v>4159</v>
      </c>
      <c r="P1072" s="57">
        <f t="shared" si="433"/>
        <v>1071</v>
      </c>
    </row>
    <row r="1073" spans="2:16" x14ac:dyDescent="0.15">
      <c r="B1073" s="50">
        <f t="shared" si="423"/>
        <v>15</v>
      </c>
      <c r="C1073" s="50">
        <f t="shared" si="424"/>
        <v>58</v>
      </c>
      <c r="D1073" s="50" t="str">
        <f t="shared" si="425"/>
        <v>2022_15_58</v>
      </c>
      <c r="E1073" s="50" t="str">
        <f t="shared" si="427"/>
        <v>4_58_15</v>
      </c>
      <c r="F1073" s="50">
        <f t="shared" si="428"/>
        <v>4</v>
      </c>
      <c r="G1073" s="50">
        <f t="shared" si="429"/>
        <v>160</v>
      </c>
      <c r="H1073" s="50">
        <f t="shared" si="430"/>
        <v>4160</v>
      </c>
      <c r="I1073" s="57">
        <v>2022</v>
      </c>
      <c r="J1073" s="57" t="s">
        <v>144</v>
      </c>
      <c r="K1073" s="57" t="s">
        <v>199</v>
      </c>
      <c r="L1073" s="57" t="str">
        <f t="shared" si="431"/>
        <v>2022_工業</v>
      </c>
      <c r="M1073" s="57" t="str">
        <f t="shared" si="432"/>
        <v>2022_工業_デザイン史</v>
      </c>
      <c r="N1073" s="57">
        <f t="shared" si="426"/>
        <v>4160</v>
      </c>
      <c r="P1073" s="57">
        <f t="shared" si="433"/>
        <v>1072</v>
      </c>
    </row>
    <row r="1074" spans="2:16" x14ac:dyDescent="0.15">
      <c r="B1074" s="50">
        <f t="shared" si="423"/>
        <v>15</v>
      </c>
      <c r="C1074" s="50">
        <f t="shared" si="424"/>
        <v>59</v>
      </c>
      <c r="D1074" s="50" t="str">
        <f t="shared" si="425"/>
        <v>2022_15_59</v>
      </c>
      <c r="E1074" s="50" t="str">
        <f t="shared" si="427"/>
        <v>4_59_15</v>
      </c>
      <c r="F1074" s="50">
        <f t="shared" si="428"/>
        <v>4</v>
      </c>
      <c r="G1074" s="50">
        <f t="shared" si="429"/>
        <v>161</v>
      </c>
      <c r="H1074" s="50">
        <f t="shared" si="430"/>
        <v>4161</v>
      </c>
      <c r="I1074" s="57">
        <v>2022</v>
      </c>
      <c r="J1074" s="57" t="s">
        <v>144</v>
      </c>
      <c r="K1074" s="57" t="s">
        <v>573</v>
      </c>
      <c r="L1074" s="57" t="str">
        <f t="shared" si="431"/>
        <v>2022_工業</v>
      </c>
      <c r="M1074" s="57" t="str">
        <f t="shared" si="432"/>
        <v>2022_工業_学校設定科目</v>
      </c>
      <c r="N1074" s="57">
        <f t="shared" si="426"/>
        <v>4161</v>
      </c>
      <c r="P1074" s="57">
        <f t="shared" si="433"/>
        <v>1073</v>
      </c>
    </row>
    <row r="1075" spans="2:16" x14ac:dyDescent="0.15">
      <c r="B1075" s="50">
        <f t="shared" si="423"/>
        <v>16</v>
      </c>
      <c r="C1075" s="50">
        <f t="shared" si="424"/>
        <v>1</v>
      </c>
      <c r="D1075" s="50" t="str">
        <f t="shared" si="425"/>
        <v>2022_16_1</v>
      </c>
      <c r="E1075" s="50" t="str">
        <f t="shared" si="427"/>
        <v>4_1_16</v>
      </c>
      <c r="F1075" s="50">
        <f t="shared" si="428"/>
        <v>4</v>
      </c>
      <c r="G1075" s="50">
        <f t="shared" si="429"/>
        <v>162</v>
      </c>
      <c r="H1075" s="50">
        <f t="shared" si="430"/>
        <v>4162</v>
      </c>
      <c r="I1075" s="57">
        <v>2022</v>
      </c>
      <c r="J1075" s="57" t="s">
        <v>200</v>
      </c>
      <c r="K1075" s="57" t="s">
        <v>201</v>
      </c>
      <c r="L1075" s="57" t="str">
        <f t="shared" si="431"/>
        <v>2022_商業</v>
      </c>
      <c r="M1075" s="57" t="str">
        <f t="shared" si="432"/>
        <v>2022_商業_ビジネス基礎</v>
      </c>
      <c r="N1075" s="57">
        <f t="shared" si="426"/>
        <v>4162</v>
      </c>
      <c r="P1075" s="57">
        <f t="shared" si="433"/>
        <v>1074</v>
      </c>
    </row>
    <row r="1076" spans="2:16" x14ac:dyDescent="0.15">
      <c r="B1076" s="50">
        <f t="shared" si="423"/>
        <v>16</v>
      </c>
      <c r="C1076" s="50">
        <f t="shared" si="424"/>
        <v>2</v>
      </c>
      <c r="D1076" s="50" t="str">
        <f t="shared" si="425"/>
        <v>2022_16_2</v>
      </c>
      <c r="E1076" s="50" t="str">
        <f t="shared" si="427"/>
        <v>4_2_16</v>
      </c>
      <c r="F1076" s="50">
        <f t="shared" si="428"/>
        <v>4</v>
      </c>
      <c r="G1076" s="50">
        <f t="shared" si="429"/>
        <v>163</v>
      </c>
      <c r="H1076" s="50">
        <f t="shared" si="430"/>
        <v>4163</v>
      </c>
      <c r="I1076" s="57">
        <v>2022</v>
      </c>
      <c r="J1076" s="57" t="s">
        <v>200</v>
      </c>
      <c r="K1076" s="57" t="s">
        <v>115</v>
      </c>
      <c r="L1076" s="57" t="str">
        <f t="shared" si="431"/>
        <v>2022_商業</v>
      </c>
      <c r="M1076" s="57" t="str">
        <f t="shared" si="432"/>
        <v>2022_商業_課題研究</v>
      </c>
      <c r="N1076" s="57">
        <f t="shared" si="426"/>
        <v>4163</v>
      </c>
      <c r="P1076" s="57">
        <f t="shared" si="433"/>
        <v>1075</v>
      </c>
    </row>
    <row r="1077" spans="2:16" x14ac:dyDescent="0.15">
      <c r="B1077" s="50">
        <f t="shared" si="423"/>
        <v>16</v>
      </c>
      <c r="C1077" s="50">
        <f t="shared" si="424"/>
        <v>3</v>
      </c>
      <c r="D1077" s="50" t="str">
        <f t="shared" si="425"/>
        <v>2022_16_3</v>
      </c>
      <c r="E1077" s="50" t="str">
        <f t="shared" si="427"/>
        <v>4_3_16</v>
      </c>
      <c r="F1077" s="50">
        <f t="shared" si="428"/>
        <v>4</v>
      </c>
      <c r="G1077" s="50">
        <f t="shared" si="429"/>
        <v>164</v>
      </c>
      <c r="H1077" s="50">
        <f t="shared" si="430"/>
        <v>4164</v>
      </c>
      <c r="I1077" s="57">
        <v>2022</v>
      </c>
      <c r="J1077" s="57" t="s">
        <v>200</v>
      </c>
      <c r="K1077" s="57" t="s">
        <v>202</v>
      </c>
      <c r="L1077" s="57" t="str">
        <f t="shared" si="431"/>
        <v>2022_商業</v>
      </c>
      <c r="M1077" s="57" t="str">
        <f t="shared" si="432"/>
        <v>2022_商業_総合実践</v>
      </c>
      <c r="N1077" s="57">
        <f t="shared" si="426"/>
        <v>4164</v>
      </c>
      <c r="P1077" s="57">
        <f t="shared" si="433"/>
        <v>1076</v>
      </c>
    </row>
    <row r="1078" spans="2:16" x14ac:dyDescent="0.15">
      <c r="B1078" s="50">
        <f t="shared" si="423"/>
        <v>16</v>
      </c>
      <c r="C1078" s="50">
        <f t="shared" si="424"/>
        <v>4</v>
      </c>
      <c r="D1078" s="50" t="str">
        <f t="shared" si="425"/>
        <v>2022_16_4</v>
      </c>
      <c r="E1078" s="50" t="str">
        <f t="shared" si="427"/>
        <v>4_4_16</v>
      </c>
      <c r="F1078" s="50">
        <f t="shared" si="428"/>
        <v>4</v>
      </c>
      <c r="G1078" s="50">
        <f t="shared" si="429"/>
        <v>165</v>
      </c>
      <c r="H1078" s="50">
        <f t="shared" si="430"/>
        <v>4165</v>
      </c>
      <c r="I1078" s="57">
        <v>2022</v>
      </c>
      <c r="J1078" s="57" t="s">
        <v>200</v>
      </c>
      <c r="K1078" s="57" t="s">
        <v>203</v>
      </c>
      <c r="L1078" s="57" t="str">
        <f t="shared" si="431"/>
        <v>2022_商業</v>
      </c>
      <c r="M1078" s="57" t="str">
        <f t="shared" si="432"/>
        <v>2022_商業_ビジネス・コミュニケーション</v>
      </c>
      <c r="N1078" s="57">
        <f t="shared" si="426"/>
        <v>4165</v>
      </c>
      <c r="P1078" s="57">
        <f t="shared" si="433"/>
        <v>1077</v>
      </c>
    </row>
    <row r="1079" spans="2:16" x14ac:dyDescent="0.15">
      <c r="B1079" s="50">
        <f t="shared" si="423"/>
        <v>16</v>
      </c>
      <c r="C1079" s="50">
        <f t="shared" si="424"/>
        <v>5</v>
      </c>
      <c r="D1079" s="50" t="str">
        <f t="shared" si="425"/>
        <v>2022_16_5</v>
      </c>
      <c r="E1079" s="50" t="str">
        <f t="shared" si="427"/>
        <v>4_5_16</v>
      </c>
      <c r="F1079" s="50">
        <f t="shared" si="428"/>
        <v>4</v>
      </c>
      <c r="G1079" s="50">
        <f t="shared" si="429"/>
        <v>166</v>
      </c>
      <c r="H1079" s="50">
        <f t="shared" si="430"/>
        <v>4166</v>
      </c>
      <c r="I1079" s="57">
        <v>2022</v>
      </c>
      <c r="J1079" s="57" t="s">
        <v>200</v>
      </c>
      <c r="K1079" s="57" t="s">
        <v>204</v>
      </c>
      <c r="L1079" s="57" t="str">
        <f t="shared" si="431"/>
        <v>2022_商業</v>
      </c>
      <c r="M1079" s="57" t="str">
        <f t="shared" si="432"/>
        <v>2022_商業_マーケティング</v>
      </c>
      <c r="N1079" s="57">
        <f t="shared" si="426"/>
        <v>4166</v>
      </c>
      <c r="P1079" s="57">
        <f t="shared" si="433"/>
        <v>1078</v>
      </c>
    </row>
    <row r="1080" spans="2:16" x14ac:dyDescent="0.15">
      <c r="B1080" s="50">
        <f t="shared" si="423"/>
        <v>16</v>
      </c>
      <c r="C1080" s="50">
        <f t="shared" si="424"/>
        <v>6</v>
      </c>
      <c r="D1080" s="50" t="str">
        <f t="shared" si="425"/>
        <v>2022_16_6</v>
      </c>
      <c r="E1080" s="50" t="str">
        <f t="shared" si="427"/>
        <v>4_6_16</v>
      </c>
      <c r="F1080" s="50">
        <f t="shared" si="428"/>
        <v>4</v>
      </c>
      <c r="G1080" s="50">
        <f t="shared" si="429"/>
        <v>167</v>
      </c>
      <c r="H1080" s="50">
        <f t="shared" si="430"/>
        <v>4167</v>
      </c>
      <c r="I1080" s="57">
        <v>2022</v>
      </c>
      <c r="J1080" s="57" t="s">
        <v>200</v>
      </c>
      <c r="K1080" s="57" t="s">
        <v>205</v>
      </c>
      <c r="L1080" s="57" t="str">
        <f t="shared" si="431"/>
        <v>2022_商業</v>
      </c>
      <c r="M1080" s="57" t="str">
        <f t="shared" si="432"/>
        <v>2022_商業_商品開発と流通</v>
      </c>
      <c r="N1080" s="57">
        <f t="shared" si="426"/>
        <v>4167</v>
      </c>
      <c r="P1080" s="57">
        <f t="shared" si="433"/>
        <v>1079</v>
      </c>
    </row>
    <row r="1081" spans="2:16" x14ac:dyDescent="0.15">
      <c r="B1081" s="50">
        <f t="shared" si="423"/>
        <v>16</v>
      </c>
      <c r="C1081" s="50">
        <f t="shared" si="424"/>
        <v>7</v>
      </c>
      <c r="D1081" s="50" t="str">
        <f t="shared" si="425"/>
        <v>2022_16_7</v>
      </c>
      <c r="E1081" s="50" t="str">
        <f t="shared" si="427"/>
        <v>4_7_16</v>
      </c>
      <c r="F1081" s="50">
        <f t="shared" si="428"/>
        <v>4</v>
      </c>
      <c r="G1081" s="50">
        <f t="shared" si="429"/>
        <v>168</v>
      </c>
      <c r="H1081" s="50">
        <f t="shared" si="430"/>
        <v>4168</v>
      </c>
      <c r="I1081" s="57">
        <v>2022</v>
      </c>
      <c r="J1081" s="57" t="s">
        <v>200</v>
      </c>
      <c r="K1081" s="57" t="s">
        <v>206</v>
      </c>
      <c r="L1081" s="57" t="str">
        <f t="shared" si="431"/>
        <v>2022_商業</v>
      </c>
      <c r="M1081" s="57" t="str">
        <f t="shared" si="432"/>
        <v>2022_商業_観光ビジネス</v>
      </c>
      <c r="N1081" s="57">
        <f t="shared" si="426"/>
        <v>4168</v>
      </c>
      <c r="P1081" s="57">
        <f t="shared" si="433"/>
        <v>1080</v>
      </c>
    </row>
    <row r="1082" spans="2:16" x14ac:dyDescent="0.15">
      <c r="B1082" s="50">
        <f t="shared" si="423"/>
        <v>16</v>
      </c>
      <c r="C1082" s="50">
        <f t="shared" si="424"/>
        <v>8</v>
      </c>
      <c r="D1082" s="50" t="str">
        <f t="shared" si="425"/>
        <v>2022_16_8</v>
      </c>
      <c r="E1082" s="50" t="str">
        <f t="shared" si="427"/>
        <v>4_8_16</v>
      </c>
      <c r="F1082" s="50">
        <f t="shared" si="428"/>
        <v>4</v>
      </c>
      <c r="G1082" s="50">
        <f t="shared" si="429"/>
        <v>169</v>
      </c>
      <c r="H1082" s="50">
        <f t="shared" si="430"/>
        <v>4169</v>
      </c>
      <c r="I1082" s="57">
        <v>2022</v>
      </c>
      <c r="J1082" s="57" t="s">
        <v>200</v>
      </c>
      <c r="K1082" s="57" t="s">
        <v>207</v>
      </c>
      <c r="L1082" s="57" t="str">
        <f t="shared" si="431"/>
        <v>2022_商業</v>
      </c>
      <c r="M1082" s="57" t="str">
        <f t="shared" si="432"/>
        <v>2022_商業_ビジネス・マネジメント</v>
      </c>
      <c r="N1082" s="57">
        <f t="shared" si="426"/>
        <v>4169</v>
      </c>
      <c r="P1082" s="57">
        <f t="shared" si="433"/>
        <v>1081</v>
      </c>
    </row>
    <row r="1083" spans="2:16" x14ac:dyDescent="0.15">
      <c r="B1083" s="50">
        <f t="shared" si="423"/>
        <v>16</v>
      </c>
      <c r="C1083" s="50">
        <f t="shared" si="424"/>
        <v>9</v>
      </c>
      <c r="D1083" s="50" t="str">
        <f t="shared" si="425"/>
        <v>2022_16_9</v>
      </c>
      <c r="E1083" s="50" t="str">
        <f t="shared" si="427"/>
        <v>4_9_16</v>
      </c>
      <c r="F1083" s="50">
        <f t="shared" si="428"/>
        <v>4</v>
      </c>
      <c r="G1083" s="50">
        <f t="shared" si="429"/>
        <v>170</v>
      </c>
      <c r="H1083" s="50">
        <f t="shared" si="430"/>
        <v>4170</v>
      </c>
      <c r="I1083" s="57">
        <v>2022</v>
      </c>
      <c r="J1083" s="57" t="s">
        <v>200</v>
      </c>
      <c r="K1083" s="57" t="s">
        <v>670</v>
      </c>
      <c r="L1083" s="57" t="str">
        <f t="shared" si="431"/>
        <v>2022_商業</v>
      </c>
      <c r="M1083" s="57" t="str">
        <f t="shared" si="432"/>
        <v>2022_商業_ 能グローバル経済</v>
      </c>
      <c r="N1083" s="57">
        <f t="shared" si="426"/>
        <v>4170</v>
      </c>
      <c r="P1083" s="57">
        <f t="shared" si="433"/>
        <v>1082</v>
      </c>
    </row>
    <row r="1084" spans="2:16" x14ac:dyDescent="0.15">
      <c r="B1084" s="50">
        <f t="shared" si="423"/>
        <v>16</v>
      </c>
      <c r="C1084" s="50">
        <f t="shared" si="424"/>
        <v>10</v>
      </c>
      <c r="D1084" s="50" t="str">
        <f t="shared" si="425"/>
        <v>2022_16_10</v>
      </c>
      <c r="E1084" s="50" t="str">
        <f t="shared" si="427"/>
        <v>4_10_16</v>
      </c>
      <c r="F1084" s="50">
        <f t="shared" si="428"/>
        <v>4</v>
      </c>
      <c r="G1084" s="50">
        <f t="shared" si="429"/>
        <v>171</v>
      </c>
      <c r="H1084" s="50">
        <f t="shared" si="430"/>
        <v>4171</v>
      </c>
      <c r="I1084" s="57">
        <v>2022</v>
      </c>
      <c r="J1084" s="57" t="s">
        <v>200</v>
      </c>
      <c r="K1084" s="57" t="s">
        <v>208</v>
      </c>
      <c r="L1084" s="57" t="str">
        <f t="shared" si="431"/>
        <v>2022_商業</v>
      </c>
      <c r="M1084" s="57" t="str">
        <f t="shared" si="432"/>
        <v>2022_商業_ビジネス法規</v>
      </c>
      <c r="N1084" s="57">
        <f t="shared" si="426"/>
        <v>4171</v>
      </c>
      <c r="P1084" s="57">
        <f t="shared" si="433"/>
        <v>1083</v>
      </c>
    </row>
    <row r="1085" spans="2:16" x14ac:dyDescent="0.15">
      <c r="B1085" s="50">
        <f t="shared" si="423"/>
        <v>16</v>
      </c>
      <c r="C1085" s="50">
        <f t="shared" si="424"/>
        <v>11</v>
      </c>
      <c r="D1085" s="50" t="str">
        <f t="shared" si="425"/>
        <v>2022_16_11</v>
      </c>
      <c r="E1085" s="50" t="str">
        <f t="shared" si="427"/>
        <v>4_11_16</v>
      </c>
      <c r="F1085" s="50">
        <f t="shared" si="428"/>
        <v>4</v>
      </c>
      <c r="G1085" s="50">
        <f t="shared" si="429"/>
        <v>172</v>
      </c>
      <c r="H1085" s="50">
        <f t="shared" si="430"/>
        <v>4172</v>
      </c>
      <c r="I1085" s="57">
        <v>2022</v>
      </c>
      <c r="J1085" s="57" t="s">
        <v>200</v>
      </c>
      <c r="K1085" s="57" t="s">
        <v>209</v>
      </c>
      <c r="L1085" s="57" t="str">
        <f t="shared" si="431"/>
        <v>2022_商業</v>
      </c>
      <c r="M1085" s="57" t="str">
        <f t="shared" si="432"/>
        <v>2022_商業_簿記</v>
      </c>
      <c r="N1085" s="57">
        <f t="shared" si="426"/>
        <v>4172</v>
      </c>
      <c r="P1085" s="57">
        <f t="shared" si="433"/>
        <v>1084</v>
      </c>
    </row>
    <row r="1086" spans="2:16" x14ac:dyDescent="0.15">
      <c r="B1086" s="50">
        <f t="shared" si="423"/>
        <v>16</v>
      </c>
      <c r="C1086" s="50">
        <f t="shared" si="424"/>
        <v>12</v>
      </c>
      <c r="D1086" s="50" t="str">
        <f t="shared" si="425"/>
        <v>2022_16_12</v>
      </c>
      <c r="E1086" s="50" t="str">
        <f t="shared" si="427"/>
        <v>4_12_16</v>
      </c>
      <c r="F1086" s="50">
        <f t="shared" si="428"/>
        <v>4</v>
      </c>
      <c r="G1086" s="50">
        <f t="shared" si="429"/>
        <v>173</v>
      </c>
      <c r="H1086" s="50">
        <f t="shared" si="430"/>
        <v>4173</v>
      </c>
      <c r="I1086" s="57">
        <v>2022</v>
      </c>
      <c r="J1086" s="57" t="s">
        <v>200</v>
      </c>
      <c r="K1086" s="57" t="s">
        <v>210</v>
      </c>
      <c r="L1086" s="57" t="str">
        <f t="shared" si="431"/>
        <v>2022_商業</v>
      </c>
      <c r="M1086" s="57" t="str">
        <f t="shared" si="432"/>
        <v>2022_商業_財務会計Ⅰ</v>
      </c>
      <c r="N1086" s="57">
        <f t="shared" si="426"/>
        <v>4173</v>
      </c>
      <c r="P1086" s="57">
        <f t="shared" si="433"/>
        <v>1085</v>
      </c>
    </row>
    <row r="1087" spans="2:16" x14ac:dyDescent="0.15">
      <c r="B1087" s="50">
        <f t="shared" si="423"/>
        <v>16</v>
      </c>
      <c r="C1087" s="50">
        <f t="shared" si="424"/>
        <v>13</v>
      </c>
      <c r="D1087" s="50" t="str">
        <f t="shared" si="425"/>
        <v>2022_16_13</v>
      </c>
      <c r="E1087" s="50" t="str">
        <f t="shared" si="427"/>
        <v>4_13_16</v>
      </c>
      <c r="F1087" s="50">
        <f t="shared" si="428"/>
        <v>4</v>
      </c>
      <c r="G1087" s="50">
        <f t="shared" si="429"/>
        <v>174</v>
      </c>
      <c r="H1087" s="50">
        <f t="shared" si="430"/>
        <v>4174</v>
      </c>
      <c r="I1087" s="57">
        <v>2022</v>
      </c>
      <c r="J1087" s="57" t="s">
        <v>200</v>
      </c>
      <c r="K1087" s="57" t="s">
        <v>211</v>
      </c>
      <c r="L1087" s="57" t="str">
        <f t="shared" si="431"/>
        <v>2022_商業</v>
      </c>
      <c r="M1087" s="57" t="str">
        <f t="shared" si="432"/>
        <v>2022_商業_財務会計Ⅱ</v>
      </c>
      <c r="N1087" s="57">
        <f t="shared" si="426"/>
        <v>4174</v>
      </c>
      <c r="P1087" s="57">
        <f t="shared" si="433"/>
        <v>1086</v>
      </c>
    </row>
    <row r="1088" spans="2:16" x14ac:dyDescent="0.15">
      <c r="B1088" s="50">
        <f t="shared" si="423"/>
        <v>16</v>
      </c>
      <c r="C1088" s="50">
        <f t="shared" si="424"/>
        <v>14</v>
      </c>
      <c r="D1088" s="50" t="str">
        <f t="shared" si="425"/>
        <v>2022_16_14</v>
      </c>
      <c r="E1088" s="50" t="str">
        <f t="shared" si="427"/>
        <v>4_14_16</v>
      </c>
      <c r="F1088" s="50">
        <f t="shared" si="428"/>
        <v>4</v>
      </c>
      <c r="G1088" s="50">
        <f t="shared" si="429"/>
        <v>175</v>
      </c>
      <c r="H1088" s="50">
        <f t="shared" si="430"/>
        <v>4175</v>
      </c>
      <c r="I1088" s="57">
        <v>2022</v>
      </c>
      <c r="J1088" s="57" t="s">
        <v>200</v>
      </c>
      <c r="K1088" s="57" t="s">
        <v>212</v>
      </c>
      <c r="L1088" s="57" t="str">
        <f t="shared" si="431"/>
        <v>2022_商業</v>
      </c>
      <c r="M1088" s="57" t="str">
        <f t="shared" si="432"/>
        <v>2022_商業_原価計算</v>
      </c>
      <c r="N1088" s="57">
        <f t="shared" si="426"/>
        <v>4175</v>
      </c>
      <c r="P1088" s="57">
        <f t="shared" si="433"/>
        <v>1087</v>
      </c>
    </row>
    <row r="1089" spans="2:16" x14ac:dyDescent="0.15">
      <c r="B1089" s="50">
        <f t="shared" si="423"/>
        <v>16</v>
      </c>
      <c r="C1089" s="50">
        <f t="shared" si="424"/>
        <v>15</v>
      </c>
      <c r="D1089" s="50" t="str">
        <f t="shared" si="425"/>
        <v>2022_16_15</v>
      </c>
      <c r="E1089" s="50" t="str">
        <f t="shared" si="427"/>
        <v>4_15_16</v>
      </c>
      <c r="F1089" s="50">
        <f t="shared" si="428"/>
        <v>4</v>
      </c>
      <c r="G1089" s="50">
        <f t="shared" si="429"/>
        <v>176</v>
      </c>
      <c r="H1089" s="50">
        <f t="shared" si="430"/>
        <v>4176</v>
      </c>
      <c r="I1089" s="57">
        <v>2022</v>
      </c>
      <c r="J1089" s="57" t="s">
        <v>200</v>
      </c>
      <c r="K1089" s="57" t="s">
        <v>213</v>
      </c>
      <c r="L1089" s="57" t="str">
        <f t="shared" si="431"/>
        <v>2022_商業</v>
      </c>
      <c r="M1089" s="57" t="str">
        <f t="shared" si="432"/>
        <v>2022_商業_管理会計</v>
      </c>
      <c r="N1089" s="57">
        <f t="shared" si="426"/>
        <v>4176</v>
      </c>
      <c r="P1089" s="57">
        <f t="shared" si="433"/>
        <v>1088</v>
      </c>
    </row>
    <row r="1090" spans="2:16" x14ac:dyDescent="0.15">
      <c r="B1090" s="50">
        <f t="shared" ref="B1090:B1153" si="434">IF($I1090="","",IF($I1089&lt;&gt;$I1090,1,IF($J1089&lt;&gt;$J1090,B1089+1,B1089)))</f>
        <v>16</v>
      </c>
      <c r="C1090" s="50">
        <f t="shared" ref="C1090:C1153" si="435">IF($I1090="","",IF($J1089&lt;&gt;$J1090,1,C1089+1))</f>
        <v>16</v>
      </c>
      <c r="D1090" s="50" t="str">
        <f t="shared" ref="D1090:D1153" si="436">IF($I1090="","",$I1090&amp;"_"&amp;$B1090&amp;"_"&amp;$C1090)</f>
        <v>2022_16_16</v>
      </c>
      <c r="E1090" s="50" t="str">
        <f t="shared" si="427"/>
        <v>4_16_16</v>
      </c>
      <c r="F1090" s="50">
        <f t="shared" si="428"/>
        <v>4</v>
      </c>
      <c r="G1090" s="50">
        <f t="shared" si="429"/>
        <v>177</v>
      </c>
      <c r="H1090" s="50">
        <f t="shared" si="430"/>
        <v>4177</v>
      </c>
      <c r="I1090" s="57">
        <v>2022</v>
      </c>
      <c r="J1090" s="57" t="s">
        <v>200</v>
      </c>
      <c r="K1090" s="57" t="s">
        <v>214</v>
      </c>
      <c r="L1090" s="57" t="str">
        <f t="shared" si="431"/>
        <v>2022_商業</v>
      </c>
      <c r="M1090" s="57" t="str">
        <f t="shared" si="432"/>
        <v>2022_商業_情報処理</v>
      </c>
      <c r="N1090" s="57">
        <f t="shared" ref="N1090:N1153" si="437">H1090</f>
        <v>4177</v>
      </c>
      <c r="P1090" s="57">
        <f t="shared" si="433"/>
        <v>1089</v>
      </c>
    </row>
    <row r="1091" spans="2:16" x14ac:dyDescent="0.15">
      <c r="B1091" s="50">
        <f t="shared" si="434"/>
        <v>16</v>
      </c>
      <c r="C1091" s="50">
        <f t="shared" si="435"/>
        <v>17</v>
      </c>
      <c r="D1091" s="50" t="str">
        <f t="shared" si="436"/>
        <v>2022_16_17</v>
      </c>
      <c r="E1091" s="50" t="str">
        <f t="shared" ref="E1091:E1154" si="438">IF($I1091="","",$F1091&amp;"_"&amp;$C1091&amp;"_"&amp;$B1091)</f>
        <v>4_17_16</v>
      </c>
      <c r="F1091" s="50">
        <f t="shared" ref="F1091:F1154" si="439">IF($I1091="","",IF($I1090&lt;&gt;$I1091,F1090+1,F1090))</f>
        <v>4</v>
      </c>
      <c r="G1091" s="50">
        <f t="shared" ref="G1091:G1154" si="440">IF($I1091="","",IF($I1090&lt;&gt;$I1091,1,G1090+1))</f>
        <v>178</v>
      </c>
      <c r="H1091" s="50">
        <f t="shared" ref="H1091:H1154" si="441">IF($I1091="","",1000*F1091+G1091)</f>
        <v>4178</v>
      </c>
      <c r="I1091" s="57">
        <v>2022</v>
      </c>
      <c r="J1091" s="57" t="s">
        <v>200</v>
      </c>
      <c r="K1091" s="57" t="s">
        <v>671</v>
      </c>
      <c r="L1091" s="57" t="str">
        <f t="shared" ref="L1091:L1154" si="442">$I1091&amp;"_"&amp;$J1091</f>
        <v>2022_商業</v>
      </c>
      <c r="M1091" s="57" t="str">
        <f t="shared" ref="M1091:M1154" si="443">$I1091&amp;"_"&amp;$J1091&amp;"_"&amp;$K1091</f>
        <v>2022_商業_ ソフトウェア活用</v>
      </c>
      <c r="N1091" s="57">
        <f t="shared" si="437"/>
        <v>4178</v>
      </c>
      <c r="P1091" s="57">
        <f t="shared" ref="P1091:P1154" si="444">IF(COUNTIF(K1091,"*"&amp;$X$1&amp;"*"),P1090+1,P1090)</f>
        <v>1090</v>
      </c>
    </row>
    <row r="1092" spans="2:16" x14ac:dyDescent="0.15">
      <c r="B1092" s="50">
        <f t="shared" si="434"/>
        <v>16</v>
      </c>
      <c r="C1092" s="50">
        <f t="shared" si="435"/>
        <v>18</v>
      </c>
      <c r="D1092" s="50" t="str">
        <f t="shared" si="436"/>
        <v>2022_16_18</v>
      </c>
      <c r="E1092" s="50" t="str">
        <f t="shared" si="438"/>
        <v>4_18_16</v>
      </c>
      <c r="F1092" s="50">
        <f t="shared" si="439"/>
        <v>4</v>
      </c>
      <c r="G1092" s="50">
        <f t="shared" si="440"/>
        <v>179</v>
      </c>
      <c r="H1092" s="50">
        <f t="shared" si="441"/>
        <v>4179</v>
      </c>
      <c r="I1092" s="57">
        <v>2022</v>
      </c>
      <c r="J1092" s="57" t="s">
        <v>200</v>
      </c>
      <c r="K1092" s="57" t="s">
        <v>215</v>
      </c>
      <c r="L1092" s="57" t="str">
        <f t="shared" si="442"/>
        <v>2022_商業</v>
      </c>
      <c r="M1092" s="57" t="str">
        <f t="shared" si="443"/>
        <v>2022_商業_プログラミング</v>
      </c>
      <c r="N1092" s="57">
        <f t="shared" si="437"/>
        <v>4179</v>
      </c>
      <c r="P1092" s="57">
        <f t="shared" si="444"/>
        <v>1091</v>
      </c>
    </row>
    <row r="1093" spans="2:16" x14ac:dyDescent="0.15">
      <c r="B1093" s="50">
        <f t="shared" si="434"/>
        <v>16</v>
      </c>
      <c r="C1093" s="50">
        <f t="shared" si="435"/>
        <v>19</v>
      </c>
      <c r="D1093" s="50" t="str">
        <f t="shared" si="436"/>
        <v>2022_16_19</v>
      </c>
      <c r="E1093" s="50" t="str">
        <f t="shared" si="438"/>
        <v>4_19_16</v>
      </c>
      <c r="F1093" s="50">
        <f t="shared" si="439"/>
        <v>4</v>
      </c>
      <c r="G1093" s="50">
        <f t="shared" si="440"/>
        <v>180</v>
      </c>
      <c r="H1093" s="50">
        <f t="shared" si="441"/>
        <v>4180</v>
      </c>
      <c r="I1093" s="57">
        <v>2022</v>
      </c>
      <c r="J1093" s="57" t="s">
        <v>200</v>
      </c>
      <c r="K1093" s="57" t="s">
        <v>216</v>
      </c>
      <c r="L1093" s="57" t="str">
        <f t="shared" si="442"/>
        <v>2022_商業</v>
      </c>
      <c r="M1093" s="57" t="str">
        <f t="shared" si="443"/>
        <v>2022_商業_ネットワーク活用</v>
      </c>
      <c r="N1093" s="57">
        <f t="shared" si="437"/>
        <v>4180</v>
      </c>
      <c r="P1093" s="57">
        <f t="shared" si="444"/>
        <v>1092</v>
      </c>
    </row>
    <row r="1094" spans="2:16" x14ac:dyDescent="0.15">
      <c r="B1094" s="50">
        <f t="shared" si="434"/>
        <v>16</v>
      </c>
      <c r="C1094" s="50">
        <f t="shared" si="435"/>
        <v>20</v>
      </c>
      <c r="D1094" s="50" t="str">
        <f t="shared" si="436"/>
        <v>2022_16_20</v>
      </c>
      <c r="E1094" s="50" t="str">
        <f t="shared" si="438"/>
        <v>4_20_16</v>
      </c>
      <c r="F1094" s="50">
        <f t="shared" si="439"/>
        <v>4</v>
      </c>
      <c r="G1094" s="50">
        <f t="shared" si="440"/>
        <v>181</v>
      </c>
      <c r="H1094" s="50">
        <f t="shared" si="441"/>
        <v>4181</v>
      </c>
      <c r="I1094" s="57">
        <v>2022</v>
      </c>
      <c r="J1094" s="57" t="s">
        <v>200</v>
      </c>
      <c r="K1094" s="57" t="s">
        <v>672</v>
      </c>
      <c r="L1094" s="57" t="str">
        <f t="shared" si="442"/>
        <v>2022_商業</v>
      </c>
      <c r="M1094" s="57" t="str">
        <f t="shared" si="443"/>
        <v>2022_商業_ネットワーク管理</v>
      </c>
      <c r="N1094" s="57">
        <f t="shared" si="437"/>
        <v>4181</v>
      </c>
      <c r="P1094" s="57">
        <f t="shared" si="444"/>
        <v>1093</v>
      </c>
    </row>
    <row r="1095" spans="2:16" x14ac:dyDescent="0.15">
      <c r="B1095" s="50">
        <f t="shared" si="434"/>
        <v>16</v>
      </c>
      <c r="C1095" s="50">
        <f t="shared" si="435"/>
        <v>21</v>
      </c>
      <c r="D1095" s="50" t="str">
        <f t="shared" si="436"/>
        <v>2022_16_21</v>
      </c>
      <c r="E1095" s="50" t="str">
        <f t="shared" si="438"/>
        <v>4_21_16</v>
      </c>
      <c r="F1095" s="50">
        <f t="shared" si="439"/>
        <v>4</v>
      </c>
      <c r="G1095" s="50">
        <f t="shared" si="440"/>
        <v>182</v>
      </c>
      <c r="H1095" s="50">
        <f t="shared" si="441"/>
        <v>4182</v>
      </c>
      <c r="I1095" s="57">
        <v>2022</v>
      </c>
      <c r="J1095" s="57" t="s">
        <v>200</v>
      </c>
      <c r="K1095" s="57" t="s">
        <v>673</v>
      </c>
      <c r="L1095" s="57" t="str">
        <f t="shared" si="442"/>
        <v>2022_商業</v>
      </c>
      <c r="M1095" s="57" t="str">
        <f t="shared" si="443"/>
        <v>2022_商業_情報の表現と管理</v>
      </c>
      <c r="N1095" s="57">
        <f t="shared" si="437"/>
        <v>4182</v>
      </c>
      <c r="P1095" s="57">
        <f t="shared" si="444"/>
        <v>1094</v>
      </c>
    </row>
    <row r="1096" spans="2:16" x14ac:dyDescent="0.15">
      <c r="B1096" s="50">
        <f t="shared" si="434"/>
        <v>16</v>
      </c>
      <c r="C1096" s="50">
        <f t="shared" si="435"/>
        <v>22</v>
      </c>
      <c r="D1096" s="50" t="str">
        <f t="shared" si="436"/>
        <v>2022_16_22</v>
      </c>
      <c r="E1096" s="50" t="str">
        <f t="shared" si="438"/>
        <v>4_22_16</v>
      </c>
      <c r="F1096" s="50">
        <f t="shared" si="439"/>
        <v>4</v>
      </c>
      <c r="G1096" s="50">
        <f t="shared" si="440"/>
        <v>183</v>
      </c>
      <c r="H1096" s="50">
        <f t="shared" si="441"/>
        <v>4183</v>
      </c>
      <c r="I1096" s="57">
        <v>2022</v>
      </c>
      <c r="J1096" s="57" t="s">
        <v>200</v>
      </c>
      <c r="K1096" s="57" t="s">
        <v>573</v>
      </c>
      <c r="L1096" s="57" t="str">
        <f t="shared" si="442"/>
        <v>2022_商業</v>
      </c>
      <c r="M1096" s="57" t="str">
        <f t="shared" si="443"/>
        <v>2022_商業_学校設定科目</v>
      </c>
      <c r="N1096" s="57">
        <f t="shared" si="437"/>
        <v>4183</v>
      </c>
      <c r="P1096" s="57">
        <f t="shared" si="444"/>
        <v>1095</v>
      </c>
    </row>
    <row r="1097" spans="2:16" x14ac:dyDescent="0.15">
      <c r="B1097" s="50">
        <f t="shared" si="434"/>
        <v>17</v>
      </c>
      <c r="C1097" s="50">
        <f t="shared" si="435"/>
        <v>1</v>
      </c>
      <c r="D1097" s="50" t="str">
        <f t="shared" si="436"/>
        <v>2022_17_1</v>
      </c>
      <c r="E1097" s="50" t="str">
        <f t="shared" si="438"/>
        <v>4_1_17</v>
      </c>
      <c r="F1097" s="50">
        <f t="shared" si="439"/>
        <v>4</v>
      </c>
      <c r="G1097" s="50">
        <f t="shared" si="440"/>
        <v>184</v>
      </c>
      <c r="H1097" s="50">
        <f t="shared" si="441"/>
        <v>4184</v>
      </c>
      <c r="I1097" s="57">
        <v>2022</v>
      </c>
      <c r="J1097" s="57" t="s">
        <v>217</v>
      </c>
      <c r="K1097" s="57" t="s">
        <v>218</v>
      </c>
      <c r="L1097" s="57" t="str">
        <f t="shared" si="442"/>
        <v>2022_水産</v>
      </c>
      <c r="M1097" s="57" t="str">
        <f t="shared" si="443"/>
        <v>2022_水産_水産海洋基礎</v>
      </c>
      <c r="N1097" s="57">
        <f t="shared" si="437"/>
        <v>4184</v>
      </c>
      <c r="P1097" s="57">
        <f t="shared" si="444"/>
        <v>1096</v>
      </c>
    </row>
    <row r="1098" spans="2:16" x14ac:dyDescent="0.15">
      <c r="B1098" s="50">
        <f t="shared" si="434"/>
        <v>17</v>
      </c>
      <c r="C1098" s="50">
        <f t="shared" si="435"/>
        <v>2</v>
      </c>
      <c r="D1098" s="50" t="str">
        <f t="shared" si="436"/>
        <v>2022_17_2</v>
      </c>
      <c r="E1098" s="50" t="str">
        <f t="shared" si="438"/>
        <v>4_2_17</v>
      </c>
      <c r="F1098" s="50">
        <f t="shared" si="439"/>
        <v>4</v>
      </c>
      <c r="G1098" s="50">
        <f t="shared" si="440"/>
        <v>185</v>
      </c>
      <c r="H1098" s="50">
        <f t="shared" si="441"/>
        <v>4185</v>
      </c>
      <c r="I1098" s="57">
        <v>2022</v>
      </c>
      <c r="J1098" s="57" t="s">
        <v>217</v>
      </c>
      <c r="K1098" s="57" t="s">
        <v>674</v>
      </c>
      <c r="L1098" s="57" t="str">
        <f t="shared" si="442"/>
        <v>2022_水産</v>
      </c>
      <c r="M1098" s="57" t="str">
        <f t="shared" si="443"/>
        <v>2022_水産_課題研究</v>
      </c>
      <c r="N1098" s="57">
        <f t="shared" si="437"/>
        <v>4185</v>
      </c>
      <c r="P1098" s="57">
        <f t="shared" si="444"/>
        <v>1097</v>
      </c>
    </row>
    <row r="1099" spans="2:16" x14ac:dyDescent="0.15">
      <c r="B1099" s="50">
        <f t="shared" si="434"/>
        <v>17</v>
      </c>
      <c r="C1099" s="50">
        <f t="shared" si="435"/>
        <v>3</v>
      </c>
      <c r="D1099" s="50" t="str">
        <f t="shared" si="436"/>
        <v>2022_17_3</v>
      </c>
      <c r="E1099" s="50" t="str">
        <f t="shared" si="438"/>
        <v>4_3_17</v>
      </c>
      <c r="F1099" s="50">
        <f t="shared" si="439"/>
        <v>4</v>
      </c>
      <c r="G1099" s="50">
        <f t="shared" si="440"/>
        <v>186</v>
      </c>
      <c r="H1099" s="50">
        <f t="shared" si="441"/>
        <v>4186</v>
      </c>
      <c r="I1099" s="57">
        <v>2022</v>
      </c>
      <c r="J1099" s="57" t="s">
        <v>217</v>
      </c>
      <c r="K1099" s="57" t="s">
        <v>675</v>
      </c>
      <c r="L1099" s="57" t="str">
        <f t="shared" si="442"/>
        <v>2022_水産</v>
      </c>
      <c r="M1099" s="57" t="str">
        <f t="shared" si="443"/>
        <v>2022_水産_総合実習</v>
      </c>
      <c r="N1099" s="57">
        <f t="shared" si="437"/>
        <v>4186</v>
      </c>
      <c r="P1099" s="57">
        <f t="shared" si="444"/>
        <v>1098</v>
      </c>
    </row>
    <row r="1100" spans="2:16" x14ac:dyDescent="0.15">
      <c r="B1100" s="50">
        <f t="shared" si="434"/>
        <v>17</v>
      </c>
      <c r="C1100" s="50">
        <f t="shared" si="435"/>
        <v>4</v>
      </c>
      <c r="D1100" s="50" t="str">
        <f t="shared" si="436"/>
        <v>2022_17_4</v>
      </c>
      <c r="E1100" s="50" t="str">
        <f t="shared" si="438"/>
        <v>4_4_17</v>
      </c>
      <c r="F1100" s="50">
        <f t="shared" si="439"/>
        <v>4</v>
      </c>
      <c r="G1100" s="50">
        <f t="shared" si="440"/>
        <v>187</v>
      </c>
      <c r="H1100" s="50">
        <f t="shared" si="441"/>
        <v>4187</v>
      </c>
      <c r="I1100" s="57">
        <v>2022</v>
      </c>
      <c r="J1100" s="57" t="s">
        <v>217</v>
      </c>
      <c r="K1100" s="57" t="s">
        <v>676</v>
      </c>
      <c r="L1100" s="57" t="str">
        <f t="shared" si="442"/>
        <v>2022_水産</v>
      </c>
      <c r="M1100" s="57" t="str">
        <f t="shared" si="443"/>
        <v>2022_水産_海洋情報技術</v>
      </c>
      <c r="N1100" s="57">
        <f t="shared" si="437"/>
        <v>4187</v>
      </c>
      <c r="P1100" s="57">
        <f t="shared" si="444"/>
        <v>1099</v>
      </c>
    </row>
    <row r="1101" spans="2:16" x14ac:dyDescent="0.15">
      <c r="B1101" s="50">
        <f t="shared" si="434"/>
        <v>17</v>
      </c>
      <c r="C1101" s="50">
        <f t="shared" si="435"/>
        <v>5</v>
      </c>
      <c r="D1101" s="50" t="str">
        <f t="shared" si="436"/>
        <v>2022_17_5</v>
      </c>
      <c r="E1101" s="50" t="str">
        <f t="shared" si="438"/>
        <v>4_5_17</v>
      </c>
      <c r="F1101" s="50">
        <f t="shared" si="439"/>
        <v>4</v>
      </c>
      <c r="G1101" s="50">
        <f t="shared" si="440"/>
        <v>188</v>
      </c>
      <c r="H1101" s="50">
        <f t="shared" si="441"/>
        <v>4188</v>
      </c>
      <c r="I1101" s="57">
        <v>2022</v>
      </c>
      <c r="J1101" s="57" t="s">
        <v>217</v>
      </c>
      <c r="K1101" s="57" t="s">
        <v>677</v>
      </c>
      <c r="L1101" s="57" t="str">
        <f t="shared" si="442"/>
        <v>2022_水産</v>
      </c>
      <c r="M1101" s="57" t="str">
        <f t="shared" si="443"/>
        <v>2022_水産_水産海洋科学</v>
      </c>
      <c r="N1101" s="57">
        <f t="shared" si="437"/>
        <v>4188</v>
      </c>
      <c r="P1101" s="57">
        <f t="shared" si="444"/>
        <v>1100</v>
      </c>
    </row>
    <row r="1102" spans="2:16" x14ac:dyDescent="0.15">
      <c r="B1102" s="50">
        <f t="shared" si="434"/>
        <v>17</v>
      </c>
      <c r="C1102" s="50">
        <f t="shared" si="435"/>
        <v>6</v>
      </c>
      <c r="D1102" s="50" t="str">
        <f t="shared" si="436"/>
        <v>2022_17_6</v>
      </c>
      <c r="E1102" s="50" t="str">
        <f t="shared" si="438"/>
        <v>4_6_17</v>
      </c>
      <c r="F1102" s="50">
        <f t="shared" si="439"/>
        <v>4</v>
      </c>
      <c r="G1102" s="50">
        <f t="shared" si="440"/>
        <v>189</v>
      </c>
      <c r="H1102" s="50">
        <f t="shared" si="441"/>
        <v>4189</v>
      </c>
      <c r="I1102" s="57">
        <v>2022</v>
      </c>
      <c r="J1102" s="57" t="s">
        <v>217</v>
      </c>
      <c r="K1102" s="57" t="s">
        <v>221</v>
      </c>
      <c r="L1102" s="57" t="str">
        <f t="shared" si="442"/>
        <v>2022_水産</v>
      </c>
      <c r="M1102" s="57" t="str">
        <f t="shared" si="443"/>
        <v>2022_水産_漁業</v>
      </c>
      <c r="N1102" s="57">
        <f t="shared" si="437"/>
        <v>4189</v>
      </c>
      <c r="P1102" s="57">
        <f t="shared" si="444"/>
        <v>1101</v>
      </c>
    </row>
    <row r="1103" spans="2:16" x14ac:dyDescent="0.15">
      <c r="B1103" s="50">
        <f t="shared" si="434"/>
        <v>17</v>
      </c>
      <c r="C1103" s="50">
        <f t="shared" si="435"/>
        <v>7</v>
      </c>
      <c r="D1103" s="50" t="str">
        <f t="shared" si="436"/>
        <v>2022_17_7</v>
      </c>
      <c r="E1103" s="50" t="str">
        <f t="shared" si="438"/>
        <v>4_7_17</v>
      </c>
      <c r="F1103" s="50">
        <f t="shared" si="439"/>
        <v>4</v>
      </c>
      <c r="G1103" s="50">
        <f t="shared" si="440"/>
        <v>190</v>
      </c>
      <c r="H1103" s="50">
        <f t="shared" si="441"/>
        <v>4190</v>
      </c>
      <c r="I1103" s="57">
        <v>2022</v>
      </c>
      <c r="J1103" s="57" t="s">
        <v>217</v>
      </c>
      <c r="K1103" s="57" t="s">
        <v>222</v>
      </c>
      <c r="L1103" s="57" t="str">
        <f t="shared" si="442"/>
        <v>2022_水産</v>
      </c>
      <c r="M1103" s="57" t="str">
        <f t="shared" si="443"/>
        <v>2022_水産_航海・計器</v>
      </c>
      <c r="N1103" s="57">
        <f t="shared" si="437"/>
        <v>4190</v>
      </c>
      <c r="P1103" s="57">
        <f t="shared" si="444"/>
        <v>1102</v>
      </c>
    </row>
    <row r="1104" spans="2:16" x14ac:dyDescent="0.15">
      <c r="B1104" s="50">
        <f t="shared" si="434"/>
        <v>17</v>
      </c>
      <c r="C1104" s="50">
        <f t="shared" si="435"/>
        <v>8</v>
      </c>
      <c r="D1104" s="50" t="str">
        <f t="shared" si="436"/>
        <v>2022_17_8</v>
      </c>
      <c r="E1104" s="50" t="str">
        <f t="shared" si="438"/>
        <v>4_8_17</v>
      </c>
      <c r="F1104" s="50">
        <f t="shared" si="439"/>
        <v>4</v>
      </c>
      <c r="G1104" s="50">
        <f t="shared" si="440"/>
        <v>191</v>
      </c>
      <c r="H1104" s="50">
        <f t="shared" si="441"/>
        <v>4191</v>
      </c>
      <c r="I1104" s="57">
        <v>2022</v>
      </c>
      <c r="J1104" s="57" t="s">
        <v>217</v>
      </c>
      <c r="K1104" s="57" t="s">
        <v>223</v>
      </c>
      <c r="L1104" s="57" t="str">
        <f t="shared" si="442"/>
        <v>2022_水産</v>
      </c>
      <c r="M1104" s="57" t="str">
        <f t="shared" si="443"/>
        <v>2022_水産_船舶運用</v>
      </c>
      <c r="N1104" s="57">
        <f t="shared" si="437"/>
        <v>4191</v>
      </c>
      <c r="P1104" s="57">
        <f t="shared" si="444"/>
        <v>1103</v>
      </c>
    </row>
    <row r="1105" spans="2:16" x14ac:dyDescent="0.15">
      <c r="B1105" s="50">
        <f t="shared" si="434"/>
        <v>17</v>
      </c>
      <c r="C1105" s="50">
        <f t="shared" si="435"/>
        <v>9</v>
      </c>
      <c r="D1105" s="50" t="str">
        <f t="shared" si="436"/>
        <v>2022_17_9</v>
      </c>
      <c r="E1105" s="50" t="str">
        <f t="shared" si="438"/>
        <v>4_9_17</v>
      </c>
      <c r="F1105" s="50">
        <f t="shared" si="439"/>
        <v>4</v>
      </c>
      <c r="G1105" s="50">
        <f t="shared" si="440"/>
        <v>192</v>
      </c>
      <c r="H1105" s="50">
        <f t="shared" si="441"/>
        <v>4192</v>
      </c>
      <c r="I1105" s="57">
        <v>2022</v>
      </c>
      <c r="J1105" s="57" t="s">
        <v>217</v>
      </c>
      <c r="K1105" s="57" t="s">
        <v>224</v>
      </c>
      <c r="L1105" s="57" t="str">
        <f t="shared" si="442"/>
        <v>2022_水産</v>
      </c>
      <c r="M1105" s="57" t="str">
        <f t="shared" si="443"/>
        <v>2022_水産_船用機関</v>
      </c>
      <c r="N1105" s="57">
        <f t="shared" si="437"/>
        <v>4192</v>
      </c>
      <c r="P1105" s="57">
        <f t="shared" si="444"/>
        <v>1104</v>
      </c>
    </row>
    <row r="1106" spans="2:16" x14ac:dyDescent="0.15">
      <c r="B1106" s="50">
        <f t="shared" si="434"/>
        <v>17</v>
      </c>
      <c r="C1106" s="50">
        <f t="shared" si="435"/>
        <v>10</v>
      </c>
      <c r="D1106" s="50" t="str">
        <f t="shared" si="436"/>
        <v>2022_17_10</v>
      </c>
      <c r="E1106" s="50" t="str">
        <f t="shared" si="438"/>
        <v>4_10_17</v>
      </c>
      <c r="F1106" s="50">
        <f t="shared" si="439"/>
        <v>4</v>
      </c>
      <c r="G1106" s="50">
        <f t="shared" si="440"/>
        <v>193</v>
      </c>
      <c r="H1106" s="50">
        <f t="shared" si="441"/>
        <v>4193</v>
      </c>
      <c r="I1106" s="57">
        <v>2022</v>
      </c>
      <c r="J1106" s="57" t="s">
        <v>217</v>
      </c>
      <c r="K1106" s="57" t="s">
        <v>225</v>
      </c>
      <c r="L1106" s="57" t="str">
        <f t="shared" si="442"/>
        <v>2022_水産</v>
      </c>
      <c r="M1106" s="57" t="str">
        <f t="shared" si="443"/>
        <v>2022_水産_機械設計工作</v>
      </c>
      <c r="N1106" s="57">
        <f t="shared" si="437"/>
        <v>4193</v>
      </c>
      <c r="P1106" s="57">
        <f t="shared" si="444"/>
        <v>1105</v>
      </c>
    </row>
    <row r="1107" spans="2:16" x14ac:dyDescent="0.15">
      <c r="B1107" s="50">
        <f t="shared" si="434"/>
        <v>17</v>
      </c>
      <c r="C1107" s="50">
        <f t="shared" si="435"/>
        <v>11</v>
      </c>
      <c r="D1107" s="50" t="str">
        <f t="shared" si="436"/>
        <v>2022_17_11</v>
      </c>
      <c r="E1107" s="50" t="str">
        <f t="shared" si="438"/>
        <v>4_11_17</v>
      </c>
      <c r="F1107" s="50">
        <f t="shared" si="439"/>
        <v>4</v>
      </c>
      <c r="G1107" s="50">
        <f t="shared" si="440"/>
        <v>194</v>
      </c>
      <c r="H1107" s="50">
        <f t="shared" si="441"/>
        <v>4194</v>
      </c>
      <c r="I1107" s="57">
        <v>2022</v>
      </c>
      <c r="J1107" s="57" t="s">
        <v>217</v>
      </c>
      <c r="K1107" s="57" t="s">
        <v>226</v>
      </c>
      <c r="L1107" s="57" t="str">
        <f t="shared" si="442"/>
        <v>2022_水産</v>
      </c>
      <c r="M1107" s="57" t="str">
        <f t="shared" si="443"/>
        <v>2022_水産_電気理論</v>
      </c>
      <c r="N1107" s="57">
        <f t="shared" si="437"/>
        <v>4194</v>
      </c>
      <c r="P1107" s="57">
        <f t="shared" si="444"/>
        <v>1106</v>
      </c>
    </row>
    <row r="1108" spans="2:16" x14ac:dyDescent="0.15">
      <c r="B1108" s="50">
        <f t="shared" si="434"/>
        <v>17</v>
      </c>
      <c r="C1108" s="50">
        <f t="shared" si="435"/>
        <v>12</v>
      </c>
      <c r="D1108" s="50" t="str">
        <f t="shared" si="436"/>
        <v>2022_17_12</v>
      </c>
      <c r="E1108" s="50" t="str">
        <f t="shared" si="438"/>
        <v>4_12_17</v>
      </c>
      <c r="F1108" s="50">
        <f t="shared" si="439"/>
        <v>4</v>
      </c>
      <c r="G1108" s="50">
        <f t="shared" si="440"/>
        <v>195</v>
      </c>
      <c r="H1108" s="50">
        <f t="shared" si="441"/>
        <v>4195</v>
      </c>
      <c r="I1108" s="57">
        <v>2022</v>
      </c>
      <c r="J1108" s="57" t="s">
        <v>217</v>
      </c>
      <c r="K1108" s="57" t="s">
        <v>227</v>
      </c>
      <c r="L1108" s="57" t="str">
        <f t="shared" si="442"/>
        <v>2022_水産</v>
      </c>
      <c r="M1108" s="57" t="str">
        <f t="shared" si="443"/>
        <v>2022_水産_移動体通信工学</v>
      </c>
      <c r="N1108" s="57">
        <f t="shared" si="437"/>
        <v>4195</v>
      </c>
      <c r="P1108" s="57">
        <f t="shared" si="444"/>
        <v>1107</v>
      </c>
    </row>
    <row r="1109" spans="2:16" x14ac:dyDescent="0.15">
      <c r="B1109" s="50">
        <f t="shared" si="434"/>
        <v>17</v>
      </c>
      <c r="C1109" s="50">
        <f t="shared" si="435"/>
        <v>13</v>
      </c>
      <c r="D1109" s="50" t="str">
        <f t="shared" si="436"/>
        <v>2022_17_13</v>
      </c>
      <c r="E1109" s="50" t="str">
        <f t="shared" si="438"/>
        <v>4_13_17</v>
      </c>
      <c r="F1109" s="50">
        <f t="shared" si="439"/>
        <v>4</v>
      </c>
      <c r="G1109" s="50">
        <f t="shared" si="440"/>
        <v>196</v>
      </c>
      <c r="H1109" s="50">
        <f t="shared" si="441"/>
        <v>4196</v>
      </c>
      <c r="I1109" s="57">
        <v>2022</v>
      </c>
      <c r="J1109" s="57" t="s">
        <v>217</v>
      </c>
      <c r="K1109" s="57" t="s">
        <v>228</v>
      </c>
      <c r="L1109" s="57" t="str">
        <f t="shared" si="442"/>
        <v>2022_水産</v>
      </c>
      <c r="M1109" s="57" t="str">
        <f t="shared" si="443"/>
        <v>2022_水産_海洋通信技術</v>
      </c>
      <c r="N1109" s="57">
        <f t="shared" si="437"/>
        <v>4196</v>
      </c>
      <c r="P1109" s="57">
        <f t="shared" si="444"/>
        <v>1108</v>
      </c>
    </row>
    <row r="1110" spans="2:16" x14ac:dyDescent="0.15">
      <c r="B1110" s="50">
        <f t="shared" si="434"/>
        <v>17</v>
      </c>
      <c r="C1110" s="50">
        <f t="shared" si="435"/>
        <v>14</v>
      </c>
      <c r="D1110" s="50" t="str">
        <f t="shared" si="436"/>
        <v>2022_17_14</v>
      </c>
      <c r="E1110" s="50" t="str">
        <f t="shared" si="438"/>
        <v>4_14_17</v>
      </c>
      <c r="F1110" s="50">
        <f t="shared" si="439"/>
        <v>4</v>
      </c>
      <c r="G1110" s="50">
        <f t="shared" si="440"/>
        <v>197</v>
      </c>
      <c r="H1110" s="50">
        <f t="shared" si="441"/>
        <v>4197</v>
      </c>
      <c r="I1110" s="57">
        <v>2022</v>
      </c>
      <c r="J1110" s="57" t="s">
        <v>217</v>
      </c>
      <c r="K1110" s="57" t="s">
        <v>229</v>
      </c>
      <c r="L1110" s="57" t="str">
        <f t="shared" si="442"/>
        <v>2022_水産</v>
      </c>
      <c r="M1110" s="57" t="str">
        <f t="shared" si="443"/>
        <v>2022_水産_資源増殖</v>
      </c>
      <c r="N1110" s="57">
        <f t="shared" si="437"/>
        <v>4197</v>
      </c>
      <c r="P1110" s="57">
        <f t="shared" si="444"/>
        <v>1109</v>
      </c>
    </row>
    <row r="1111" spans="2:16" x14ac:dyDescent="0.15">
      <c r="B1111" s="50">
        <f t="shared" si="434"/>
        <v>17</v>
      </c>
      <c r="C1111" s="50">
        <f t="shared" si="435"/>
        <v>15</v>
      </c>
      <c r="D1111" s="50" t="str">
        <f t="shared" si="436"/>
        <v>2022_17_15</v>
      </c>
      <c r="E1111" s="50" t="str">
        <f t="shared" si="438"/>
        <v>4_15_17</v>
      </c>
      <c r="F1111" s="50">
        <f t="shared" si="439"/>
        <v>4</v>
      </c>
      <c r="G1111" s="50">
        <f t="shared" si="440"/>
        <v>198</v>
      </c>
      <c r="H1111" s="50">
        <f t="shared" si="441"/>
        <v>4198</v>
      </c>
      <c r="I1111" s="57">
        <v>2022</v>
      </c>
      <c r="J1111" s="57" t="s">
        <v>217</v>
      </c>
      <c r="K1111" s="57" t="s">
        <v>230</v>
      </c>
      <c r="L1111" s="57" t="str">
        <f t="shared" si="442"/>
        <v>2022_水産</v>
      </c>
      <c r="M1111" s="57" t="str">
        <f t="shared" si="443"/>
        <v>2022_水産_海洋生物</v>
      </c>
      <c r="N1111" s="57">
        <f t="shared" si="437"/>
        <v>4198</v>
      </c>
      <c r="P1111" s="57">
        <f t="shared" si="444"/>
        <v>1110</v>
      </c>
    </row>
    <row r="1112" spans="2:16" x14ac:dyDescent="0.15">
      <c r="B1112" s="50">
        <f t="shared" si="434"/>
        <v>17</v>
      </c>
      <c r="C1112" s="50">
        <f t="shared" si="435"/>
        <v>16</v>
      </c>
      <c r="D1112" s="50" t="str">
        <f t="shared" si="436"/>
        <v>2022_17_16</v>
      </c>
      <c r="E1112" s="50" t="str">
        <f t="shared" si="438"/>
        <v>4_16_17</v>
      </c>
      <c r="F1112" s="50">
        <f t="shared" si="439"/>
        <v>4</v>
      </c>
      <c r="G1112" s="50">
        <f t="shared" si="440"/>
        <v>199</v>
      </c>
      <c r="H1112" s="50">
        <f t="shared" si="441"/>
        <v>4199</v>
      </c>
      <c r="I1112" s="57">
        <v>2022</v>
      </c>
      <c r="J1112" s="57" t="s">
        <v>217</v>
      </c>
      <c r="K1112" s="57" t="s">
        <v>231</v>
      </c>
      <c r="L1112" s="57" t="str">
        <f t="shared" si="442"/>
        <v>2022_水産</v>
      </c>
      <c r="M1112" s="57" t="str">
        <f t="shared" si="443"/>
        <v>2022_水産_海洋環境</v>
      </c>
      <c r="N1112" s="57">
        <f t="shared" si="437"/>
        <v>4199</v>
      </c>
      <c r="P1112" s="57">
        <f t="shared" si="444"/>
        <v>1111</v>
      </c>
    </row>
    <row r="1113" spans="2:16" x14ac:dyDescent="0.15">
      <c r="B1113" s="50">
        <f t="shared" si="434"/>
        <v>17</v>
      </c>
      <c r="C1113" s="50">
        <f t="shared" si="435"/>
        <v>17</v>
      </c>
      <c r="D1113" s="50" t="str">
        <f t="shared" si="436"/>
        <v>2022_17_17</v>
      </c>
      <c r="E1113" s="50" t="str">
        <f t="shared" si="438"/>
        <v>4_17_17</v>
      </c>
      <c r="F1113" s="50">
        <f t="shared" si="439"/>
        <v>4</v>
      </c>
      <c r="G1113" s="50">
        <f t="shared" si="440"/>
        <v>200</v>
      </c>
      <c r="H1113" s="50">
        <f t="shared" si="441"/>
        <v>4200</v>
      </c>
      <c r="I1113" s="57">
        <v>2022</v>
      </c>
      <c r="J1113" s="57" t="s">
        <v>217</v>
      </c>
      <c r="K1113" s="57" t="s">
        <v>232</v>
      </c>
      <c r="L1113" s="57" t="str">
        <f t="shared" si="442"/>
        <v>2022_水産</v>
      </c>
      <c r="M1113" s="57" t="str">
        <f t="shared" si="443"/>
        <v>2022_水産_小型船舶</v>
      </c>
      <c r="N1113" s="57">
        <f t="shared" si="437"/>
        <v>4200</v>
      </c>
      <c r="P1113" s="57">
        <f t="shared" si="444"/>
        <v>1112</v>
      </c>
    </row>
    <row r="1114" spans="2:16" x14ac:dyDescent="0.15">
      <c r="B1114" s="50">
        <f t="shared" si="434"/>
        <v>17</v>
      </c>
      <c r="C1114" s="50">
        <f t="shared" si="435"/>
        <v>18</v>
      </c>
      <c r="D1114" s="50" t="str">
        <f t="shared" si="436"/>
        <v>2022_17_18</v>
      </c>
      <c r="E1114" s="50" t="str">
        <f t="shared" si="438"/>
        <v>4_18_17</v>
      </c>
      <c r="F1114" s="50">
        <f t="shared" si="439"/>
        <v>4</v>
      </c>
      <c r="G1114" s="50">
        <f t="shared" si="440"/>
        <v>201</v>
      </c>
      <c r="H1114" s="50">
        <f t="shared" si="441"/>
        <v>4201</v>
      </c>
      <c r="I1114" s="57">
        <v>2022</v>
      </c>
      <c r="J1114" s="57" t="s">
        <v>217</v>
      </c>
      <c r="K1114" s="57" t="s">
        <v>678</v>
      </c>
      <c r="L1114" s="57" t="str">
        <f t="shared" si="442"/>
        <v>2022_水産</v>
      </c>
      <c r="M1114" s="57" t="str">
        <f t="shared" si="443"/>
        <v>2022_水産_食品製造</v>
      </c>
      <c r="N1114" s="57">
        <f t="shared" si="437"/>
        <v>4201</v>
      </c>
      <c r="P1114" s="57">
        <f t="shared" si="444"/>
        <v>1113</v>
      </c>
    </row>
    <row r="1115" spans="2:16" x14ac:dyDescent="0.15">
      <c r="B1115" s="50">
        <f t="shared" si="434"/>
        <v>17</v>
      </c>
      <c r="C1115" s="50">
        <f t="shared" si="435"/>
        <v>19</v>
      </c>
      <c r="D1115" s="50" t="str">
        <f t="shared" si="436"/>
        <v>2022_17_19</v>
      </c>
      <c r="E1115" s="50" t="str">
        <f t="shared" si="438"/>
        <v>4_19_17</v>
      </c>
      <c r="F1115" s="50">
        <f t="shared" si="439"/>
        <v>4</v>
      </c>
      <c r="G1115" s="50">
        <f t="shared" si="440"/>
        <v>202</v>
      </c>
      <c r="H1115" s="50">
        <f t="shared" si="441"/>
        <v>4202</v>
      </c>
      <c r="I1115" s="57">
        <v>2022</v>
      </c>
      <c r="J1115" s="57" t="s">
        <v>217</v>
      </c>
      <c r="K1115" s="57" t="s">
        <v>679</v>
      </c>
      <c r="L1115" s="57" t="str">
        <f t="shared" si="442"/>
        <v>2022_水産</v>
      </c>
      <c r="M1115" s="57" t="str">
        <f t="shared" si="443"/>
        <v>2022_水産_食品管理</v>
      </c>
      <c r="N1115" s="57">
        <f t="shared" si="437"/>
        <v>4202</v>
      </c>
      <c r="P1115" s="57">
        <f t="shared" si="444"/>
        <v>1114</v>
      </c>
    </row>
    <row r="1116" spans="2:16" x14ac:dyDescent="0.15">
      <c r="B1116" s="50">
        <f t="shared" si="434"/>
        <v>17</v>
      </c>
      <c r="C1116" s="50">
        <f t="shared" si="435"/>
        <v>20</v>
      </c>
      <c r="D1116" s="50" t="str">
        <f t="shared" si="436"/>
        <v>2022_17_20</v>
      </c>
      <c r="E1116" s="50" t="str">
        <f t="shared" si="438"/>
        <v>4_20_17</v>
      </c>
      <c r="F1116" s="50">
        <f t="shared" si="439"/>
        <v>4</v>
      </c>
      <c r="G1116" s="50">
        <f t="shared" si="440"/>
        <v>203</v>
      </c>
      <c r="H1116" s="50">
        <f t="shared" si="441"/>
        <v>4203</v>
      </c>
      <c r="I1116" s="57">
        <v>2022</v>
      </c>
      <c r="J1116" s="57" t="s">
        <v>217</v>
      </c>
      <c r="K1116" s="57" t="s">
        <v>234</v>
      </c>
      <c r="L1116" s="57" t="str">
        <f t="shared" si="442"/>
        <v>2022_水産</v>
      </c>
      <c r="M1116" s="57" t="str">
        <f t="shared" si="443"/>
        <v>2022_水産_水産流通</v>
      </c>
      <c r="N1116" s="57">
        <f t="shared" si="437"/>
        <v>4203</v>
      </c>
      <c r="P1116" s="57">
        <f t="shared" si="444"/>
        <v>1115</v>
      </c>
    </row>
    <row r="1117" spans="2:16" x14ac:dyDescent="0.15">
      <c r="B1117" s="50">
        <f t="shared" si="434"/>
        <v>17</v>
      </c>
      <c r="C1117" s="50">
        <f t="shared" si="435"/>
        <v>21</v>
      </c>
      <c r="D1117" s="50" t="str">
        <f t="shared" si="436"/>
        <v>2022_17_21</v>
      </c>
      <c r="E1117" s="50" t="str">
        <f t="shared" si="438"/>
        <v>4_21_17</v>
      </c>
      <c r="F1117" s="50">
        <f t="shared" si="439"/>
        <v>4</v>
      </c>
      <c r="G1117" s="50">
        <f t="shared" si="440"/>
        <v>204</v>
      </c>
      <c r="H1117" s="50">
        <f t="shared" si="441"/>
        <v>4204</v>
      </c>
      <c r="I1117" s="57">
        <v>2022</v>
      </c>
      <c r="J1117" s="57" t="s">
        <v>217</v>
      </c>
      <c r="K1117" s="57" t="s">
        <v>235</v>
      </c>
      <c r="L1117" s="57" t="str">
        <f t="shared" si="442"/>
        <v>2022_水産</v>
      </c>
      <c r="M1117" s="57" t="str">
        <f t="shared" si="443"/>
        <v>2022_水産_ダイビング</v>
      </c>
      <c r="N1117" s="57">
        <f t="shared" si="437"/>
        <v>4204</v>
      </c>
      <c r="P1117" s="57">
        <f t="shared" si="444"/>
        <v>1116</v>
      </c>
    </row>
    <row r="1118" spans="2:16" x14ac:dyDescent="0.15">
      <c r="B1118" s="50">
        <f t="shared" si="434"/>
        <v>17</v>
      </c>
      <c r="C1118" s="50">
        <f t="shared" si="435"/>
        <v>22</v>
      </c>
      <c r="D1118" s="50" t="str">
        <f t="shared" si="436"/>
        <v>2022_17_22</v>
      </c>
      <c r="E1118" s="50" t="str">
        <f t="shared" si="438"/>
        <v>4_22_17</v>
      </c>
      <c r="F1118" s="50">
        <f t="shared" si="439"/>
        <v>4</v>
      </c>
      <c r="G1118" s="50">
        <f t="shared" si="440"/>
        <v>205</v>
      </c>
      <c r="H1118" s="50">
        <f t="shared" si="441"/>
        <v>4205</v>
      </c>
      <c r="I1118" s="57">
        <v>2022</v>
      </c>
      <c r="J1118" s="57" t="s">
        <v>217</v>
      </c>
      <c r="K1118" s="57" t="s">
        <v>236</v>
      </c>
      <c r="L1118" s="57" t="str">
        <f t="shared" si="442"/>
        <v>2022_水産</v>
      </c>
      <c r="M1118" s="57" t="str">
        <f t="shared" si="443"/>
        <v>2022_水産_マリンスポーツ</v>
      </c>
      <c r="N1118" s="57">
        <f t="shared" si="437"/>
        <v>4205</v>
      </c>
      <c r="P1118" s="57">
        <f t="shared" si="444"/>
        <v>1117</v>
      </c>
    </row>
    <row r="1119" spans="2:16" x14ac:dyDescent="0.15">
      <c r="B1119" s="50">
        <f t="shared" si="434"/>
        <v>17</v>
      </c>
      <c r="C1119" s="50">
        <f t="shared" si="435"/>
        <v>23</v>
      </c>
      <c r="D1119" s="50" t="str">
        <f t="shared" si="436"/>
        <v>2022_17_23</v>
      </c>
      <c r="E1119" s="50" t="str">
        <f t="shared" si="438"/>
        <v>4_23_17</v>
      </c>
      <c r="F1119" s="50">
        <f t="shared" si="439"/>
        <v>4</v>
      </c>
      <c r="G1119" s="50">
        <f t="shared" si="440"/>
        <v>206</v>
      </c>
      <c r="H1119" s="50">
        <f t="shared" si="441"/>
        <v>4206</v>
      </c>
      <c r="I1119" s="57">
        <v>2022</v>
      </c>
      <c r="J1119" s="57" t="s">
        <v>217</v>
      </c>
      <c r="K1119" s="57" t="s">
        <v>573</v>
      </c>
      <c r="L1119" s="57" t="str">
        <f t="shared" si="442"/>
        <v>2022_水産</v>
      </c>
      <c r="M1119" s="57" t="str">
        <f t="shared" si="443"/>
        <v>2022_水産_学校設定科目</v>
      </c>
      <c r="N1119" s="57">
        <f t="shared" si="437"/>
        <v>4206</v>
      </c>
      <c r="P1119" s="57">
        <f t="shared" si="444"/>
        <v>1118</v>
      </c>
    </row>
    <row r="1120" spans="2:16" x14ac:dyDescent="0.15">
      <c r="B1120" s="50">
        <f t="shared" si="434"/>
        <v>18</v>
      </c>
      <c r="C1120" s="50">
        <f t="shared" si="435"/>
        <v>1</v>
      </c>
      <c r="D1120" s="50" t="str">
        <f t="shared" si="436"/>
        <v>2022_18_1</v>
      </c>
      <c r="E1120" s="50" t="str">
        <f t="shared" si="438"/>
        <v>4_1_18</v>
      </c>
      <c r="F1120" s="50">
        <f t="shared" si="439"/>
        <v>4</v>
      </c>
      <c r="G1120" s="50">
        <f t="shared" si="440"/>
        <v>207</v>
      </c>
      <c r="H1120" s="50">
        <f t="shared" si="441"/>
        <v>4207</v>
      </c>
      <c r="I1120" s="57">
        <v>2022</v>
      </c>
      <c r="J1120" s="57" t="s">
        <v>648</v>
      </c>
      <c r="K1120" s="57" t="s">
        <v>237</v>
      </c>
      <c r="L1120" s="57" t="str">
        <f t="shared" si="442"/>
        <v>2022_専・家庭</v>
      </c>
      <c r="M1120" s="57" t="str">
        <f t="shared" si="443"/>
        <v>2022_専・家庭_生活産業基礎</v>
      </c>
      <c r="N1120" s="57">
        <f t="shared" si="437"/>
        <v>4207</v>
      </c>
      <c r="P1120" s="57">
        <f t="shared" si="444"/>
        <v>1119</v>
      </c>
    </row>
    <row r="1121" spans="2:16" x14ac:dyDescent="0.15">
      <c r="B1121" s="50">
        <f t="shared" si="434"/>
        <v>18</v>
      </c>
      <c r="C1121" s="50">
        <f t="shared" si="435"/>
        <v>2</v>
      </c>
      <c r="D1121" s="50" t="str">
        <f t="shared" si="436"/>
        <v>2022_18_2</v>
      </c>
      <c r="E1121" s="50" t="str">
        <f t="shared" si="438"/>
        <v>4_2_18</v>
      </c>
      <c r="F1121" s="50">
        <f t="shared" si="439"/>
        <v>4</v>
      </c>
      <c r="G1121" s="50">
        <f t="shared" si="440"/>
        <v>208</v>
      </c>
      <c r="H1121" s="50">
        <f t="shared" si="441"/>
        <v>4208</v>
      </c>
      <c r="I1121" s="57">
        <v>2022</v>
      </c>
      <c r="J1121" s="57" t="s">
        <v>648</v>
      </c>
      <c r="K1121" s="57" t="s">
        <v>115</v>
      </c>
      <c r="L1121" s="57" t="str">
        <f t="shared" si="442"/>
        <v>2022_専・家庭</v>
      </c>
      <c r="M1121" s="57" t="str">
        <f t="shared" si="443"/>
        <v>2022_専・家庭_課題研究</v>
      </c>
      <c r="N1121" s="57">
        <f t="shared" si="437"/>
        <v>4208</v>
      </c>
      <c r="P1121" s="57">
        <f t="shared" si="444"/>
        <v>1120</v>
      </c>
    </row>
    <row r="1122" spans="2:16" x14ac:dyDescent="0.15">
      <c r="B1122" s="50">
        <f t="shared" si="434"/>
        <v>18</v>
      </c>
      <c r="C1122" s="50">
        <f t="shared" si="435"/>
        <v>3</v>
      </c>
      <c r="D1122" s="50" t="str">
        <f t="shared" si="436"/>
        <v>2022_18_3</v>
      </c>
      <c r="E1122" s="50" t="str">
        <f t="shared" si="438"/>
        <v>4_3_18</v>
      </c>
      <c r="F1122" s="50">
        <f t="shared" si="439"/>
        <v>4</v>
      </c>
      <c r="G1122" s="50">
        <f t="shared" si="440"/>
        <v>209</v>
      </c>
      <c r="H1122" s="50">
        <f t="shared" si="441"/>
        <v>4209</v>
      </c>
      <c r="I1122" s="57">
        <v>2022</v>
      </c>
      <c r="J1122" s="57" t="s">
        <v>648</v>
      </c>
      <c r="K1122" s="57" t="s">
        <v>238</v>
      </c>
      <c r="L1122" s="57" t="str">
        <f t="shared" si="442"/>
        <v>2022_専・家庭</v>
      </c>
      <c r="M1122" s="57" t="str">
        <f t="shared" si="443"/>
        <v>2022_専・家庭_生活産業情報</v>
      </c>
      <c r="N1122" s="57">
        <f t="shared" si="437"/>
        <v>4209</v>
      </c>
      <c r="P1122" s="57">
        <f t="shared" si="444"/>
        <v>1121</v>
      </c>
    </row>
    <row r="1123" spans="2:16" x14ac:dyDescent="0.15">
      <c r="B1123" s="50">
        <f t="shared" si="434"/>
        <v>18</v>
      </c>
      <c r="C1123" s="50">
        <f t="shared" si="435"/>
        <v>4</v>
      </c>
      <c r="D1123" s="50" t="str">
        <f t="shared" si="436"/>
        <v>2022_18_4</v>
      </c>
      <c r="E1123" s="50" t="str">
        <f t="shared" si="438"/>
        <v>4_4_18</v>
      </c>
      <c r="F1123" s="50">
        <f t="shared" si="439"/>
        <v>4</v>
      </c>
      <c r="G1123" s="50">
        <f t="shared" si="440"/>
        <v>210</v>
      </c>
      <c r="H1123" s="50">
        <f t="shared" si="441"/>
        <v>4210</v>
      </c>
      <c r="I1123" s="57">
        <v>2022</v>
      </c>
      <c r="J1123" s="57" t="s">
        <v>648</v>
      </c>
      <c r="K1123" s="57" t="s">
        <v>239</v>
      </c>
      <c r="L1123" s="57" t="str">
        <f t="shared" si="442"/>
        <v>2022_専・家庭</v>
      </c>
      <c r="M1123" s="57" t="str">
        <f t="shared" si="443"/>
        <v>2022_専・家庭_消費生活</v>
      </c>
      <c r="N1123" s="57">
        <f t="shared" si="437"/>
        <v>4210</v>
      </c>
      <c r="P1123" s="57">
        <f t="shared" si="444"/>
        <v>1122</v>
      </c>
    </row>
    <row r="1124" spans="2:16" x14ac:dyDescent="0.15">
      <c r="B1124" s="50">
        <f t="shared" si="434"/>
        <v>18</v>
      </c>
      <c r="C1124" s="50">
        <f t="shared" si="435"/>
        <v>5</v>
      </c>
      <c r="D1124" s="50" t="str">
        <f t="shared" si="436"/>
        <v>2022_18_5</v>
      </c>
      <c r="E1124" s="50" t="str">
        <f t="shared" si="438"/>
        <v>4_5_18</v>
      </c>
      <c r="F1124" s="50">
        <f t="shared" si="439"/>
        <v>4</v>
      </c>
      <c r="G1124" s="50">
        <f t="shared" si="440"/>
        <v>211</v>
      </c>
      <c r="H1124" s="50">
        <f t="shared" si="441"/>
        <v>4211</v>
      </c>
      <c r="I1124" s="57">
        <v>2022</v>
      </c>
      <c r="J1124" s="57" t="s">
        <v>648</v>
      </c>
      <c r="K1124" s="57" t="s">
        <v>240</v>
      </c>
      <c r="L1124" s="57" t="str">
        <f t="shared" si="442"/>
        <v>2022_専・家庭</v>
      </c>
      <c r="M1124" s="57" t="str">
        <f t="shared" si="443"/>
        <v>2022_専・家庭_保育基礎</v>
      </c>
      <c r="N1124" s="57">
        <f t="shared" si="437"/>
        <v>4211</v>
      </c>
      <c r="P1124" s="57">
        <f t="shared" si="444"/>
        <v>1123</v>
      </c>
    </row>
    <row r="1125" spans="2:16" x14ac:dyDescent="0.15">
      <c r="B1125" s="50">
        <f t="shared" si="434"/>
        <v>18</v>
      </c>
      <c r="C1125" s="50">
        <f t="shared" si="435"/>
        <v>6</v>
      </c>
      <c r="D1125" s="50" t="str">
        <f t="shared" si="436"/>
        <v>2022_18_6</v>
      </c>
      <c r="E1125" s="50" t="str">
        <f t="shared" si="438"/>
        <v>4_6_18</v>
      </c>
      <c r="F1125" s="50">
        <f t="shared" si="439"/>
        <v>4</v>
      </c>
      <c r="G1125" s="50">
        <f t="shared" si="440"/>
        <v>212</v>
      </c>
      <c r="H1125" s="50">
        <f t="shared" si="441"/>
        <v>4212</v>
      </c>
      <c r="I1125" s="57">
        <v>2022</v>
      </c>
      <c r="J1125" s="57" t="s">
        <v>648</v>
      </c>
      <c r="K1125" s="57" t="s">
        <v>241</v>
      </c>
      <c r="L1125" s="57" t="str">
        <f t="shared" si="442"/>
        <v>2022_専・家庭</v>
      </c>
      <c r="M1125" s="57" t="str">
        <f t="shared" si="443"/>
        <v>2022_専・家庭_保育実践</v>
      </c>
      <c r="N1125" s="57">
        <f t="shared" si="437"/>
        <v>4212</v>
      </c>
      <c r="P1125" s="57">
        <f t="shared" si="444"/>
        <v>1124</v>
      </c>
    </row>
    <row r="1126" spans="2:16" x14ac:dyDescent="0.15">
      <c r="B1126" s="50">
        <f t="shared" si="434"/>
        <v>18</v>
      </c>
      <c r="C1126" s="50">
        <f t="shared" si="435"/>
        <v>7</v>
      </c>
      <c r="D1126" s="50" t="str">
        <f t="shared" si="436"/>
        <v>2022_18_7</v>
      </c>
      <c r="E1126" s="50" t="str">
        <f t="shared" si="438"/>
        <v>4_7_18</v>
      </c>
      <c r="F1126" s="50">
        <f t="shared" si="439"/>
        <v>4</v>
      </c>
      <c r="G1126" s="50">
        <f t="shared" si="440"/>
        <v>213</v>
      </c>
      <c r="H1126" s="50">
        <f t="shared" si="441"/>
        <v>4213</v>
      </c>
      <c r="I1126" s="57">
        <v>2022</v>
      </c>
      <c r="J1126" s="57" t="s">
        <v>648</v>
      </c>
      <c r="K1126" s="57" t="s">
        <v>242</v>
      </c>
      <c r="L1126" s="57" t="str">
        <f t="shared" si="442"/>
        <v>2022_専・家庭</v>
      </c>
      <c r="M1126" s="57" t="str">
        <f t="shared" si="443"/>
        <v>2022_専・家庭_生活と福祉</v>
      </c>
      <c r="N1126" s="57">
        <f t="shared" si="437"/>
        <v>4213</v>
      </c>
      <c r="P1126" s="57">
        <f t="shared" si="444"/>
        <v>1125</v>
      </c>
    </row>
    <row r="1127" spans="2:16" x14ac:dyDescent="0.15">
      <c r="B1127" s="50">
        <f t="shared" si="434"/>
        <v>18</v>
      </c>
      <c r="C1127" s="50">
        <f t="shared" si="435"/>
        <v>8</v>
      </c>
      <c r="D1127" s="50" t="str">
        <f t="shared" si="436"/>
        <v>2022_18_8</v>
      </c>
      <c r="E1127" s="50" t="str">
        <f t="shared" si="438"/>
        <v>4_8_18</v>
      </c>
      <c r="F1127" s="50">
        <f t="shared" si="439"/>
        <v>4</v>
      </c>
      <c r="G1127" s="50">
        <f t="shared" si="440"/>
        <v>214</v>
      </c>
      <c r="H1127" s="50">
        <f t="shared" si="441"/>
        <v>4214</v>
      </c>
      <c r="I1127" s="57">
        <v>2022</v>
      </c>
      <c r="J1127" s="57" t="s">
        <v>648</v>
      </c>
      <c r="K1127" s="57" t="s">
        <v>243</v>
      </c>
      <c r="L1127" s="57" t="str">
        <f t="shared" si="442"/>
        <v>2022_専・家庭</v>
      </c>
      <c r="M1127" s="57" t="str">
        <f t="shared" si="443"/>
        <v>2022_専・家庭_住生活デザイン</v>
      </c>
      <c r="N1127" s="57">
        <f t="shared" si="437"/>
        <v>4214</v>
      </c>
      <c r="P1127" s="57">
        <f t="shared" si="444"/>
        <v>1126</v>
      </c>
    </row>
    <row r="1128" spans="2:16" x14ac:dyDescent="0.15">
      <c r="B1128" s="50">
        <f t="shared" si="434"/>
        <v>18</v>
      </c>
      <c r="C1128" s="50">
        <f t="shared" si="435"/>
        <v>9</v>
      </c>
      <c r="D1128" s="50" t="str">
        <f t="shared" si="436"/>
        <v>2022_18_9</v>
      </c>
      <c r="E1128" s="50" t="str">
        <f t="shared" si="438"/>
        <v>4_9_18</v>
      </c>
      <c r="F1128" s="50">
        <f t="shared" si="439"/>
        <v>4</v>
      </c>
      <c r="G1128" s="50">
        <f t="shared" si="440"/>
        <v>215</v>
      </c>
      <c r="H1128" s="50">
        <f t="shared" si="441"/>
        <v>4215</v>
      </c>
      <c r="I1128" s="57">
        <v>2022</v>
      </c>
      <c r="J1128" s="57" t="s">
        <v>648</v>
      </c>
      <c r="K1128" s="57" t="s">
        <v>244</v>
      </c>
      <c r="L1128" s="57" t="str">
        <f t="shared" si="442"/>
        <v>2022_専・家庭</v>
      </c>
      <c r="M1128" s="57" t="str">
        <f t="shared" si="443"/>
        <v>2022_専・家庭_服飾文化</v>
      </c>
      <c r="N1128" s="57">
        <f t="shared" si="437"/>
        <v>4215</v>
      </c>
      <c r="P1128" s="57">
        <f t="shared" si="444"/>
        <v>1127</v>
      </c>
    </row>
    <row r="1129" spans="2:16" x14ac:dyDescent="0.15">
      <c r="B1129" s="50">
        <f t="shared" si="434"/>
        <v>18</v>
      </c>
      <c r="C1129" s="50">
        <f t="shared" si="435"/>
        <v>10</v>
      </c>
      <c r="D1129" s="50" t="str">
        <f t="shared" si="436"/>
        <v>2022_18_10</v>
      </c>
      <c r="E1129" s="50" t="str">
        <f t="shared" si="438"/>
        <v>4_10_18</v>
      </c>
      <c r="F1129" s="50">
        <f t="shared" si="439"/>
        <v>4</v>
      </c>
      <c r="G1129" s="50">
        <f t="shared" si="440"/>
        <v>216</v>
      </c>
      <c r="H1129" s="50">
        <f t="shared" si="441"/>
        <v>4216</v>
      </c>
      <c r="I1129" s="57">
        <v>2022</v>
      </c>
      <c r="J1129" s="57" t="s">
        <v>648</v>
      </c>
      <c r="K1129" s="57" t="s">
        <v>245</v>
      </c>
      <c r="L1129" s="57" t="str">
        <f t="shared" si="442"/>
        <v>2022_専・家庭</v>
      </c>
      <c r="M1129" s="57" t="str">
        <f t="shared" si="443"/>
        <v>2022_専・家庭_ファッション造形基礎</v>
      </c>
      <c r="N1129" s="57">
        <f t="shared" si="437"/>
        <v>4216</v>
      </c>
      <c r="P1129" s="57">
        <f t="shared" si="444"/>
        <v>1128</v>
      </c>
    </row>
    <row r="1130" spans="2:16" x14ac:dyDescent="0.15">
      <c r="B1130" s="50">
        <f t="shared" si="434"/>
        <v>18</v>
      </c>
      <c r="C1130" s="50">
        <f t="shared" si="435"/>
        <v>11</v>
      </c>
      <c r="D1130" s="50" t="str">
        <f t="shared" si="436"/>
        <v>2022_18_11</v>
      </c>
      <c r="E1130" s="50" t="str">
        <f t="shared" si="438"/>
        <v>4_11_18</v>
      </c>
      <c r="F1130" s="50">
        <f t="shared" si="439"/>
        <v>4</v>
      </c>
      <c r="G1130" s="50">
        <f t="shared" si="440"/>
        <v>217</v>
      </c>
      <c r="H1130" s="50">
        <f t="shared" si="441"/>
        <v>4217</v>
      </c>
      <c r="I1130" s="57">
        <v>2022</v>
      </c>
      <c r="J1130" s="57" t="s">
        <v>648</v>
      </c>
      <c r="K1130" s="57" t="s">
        <v>246</v>
      </c>
      <c r="L1130" s="57" t="str">
        <f t="shared" si="442"/>
        <v>2022_専・家庭</v>
      </c>
      <c r="M1130" s="57" t="str">
        <f t="shared" si="443"/>
        <v>2022_専・家庭_ファッション造形</v>
      </c>
      <c r="N1130" s="57">
        <f t="shared" si="437"/>
        <v>4217</v>
      </c>
      <c r="P1130" s="57">
        <f t="shared" si="444"/>
        <v>1129</v>
      </c>
    </row>
    <row r="1131" spans="2:16" x14ac:dyDescent="0.15">
      <c r="B1131" s="50">
        <f t="shared" si="434"/>
        <v>18</v>
      </c>
      <c r="C1131" s="50">
        <f t="shared" si="435"/>
        <v>12</v>
      </c>
      <c r="D1131" s="50" t="str">
        <f t="shared" si="436"/>
        <v>2022_18_12</v>
      </c>
      <c r="E1131" s="50" t="str">
        <f t="shared" si="438"/>
        <v>4_12_18</v>
      </c>
      <c r="F1131" s="50">
        <f t="shared" si="439"/>
        <v>4</v>
      </c>
      <c r="G1131" s="50">
        <f t="shared" si="440"/>
        <v>218</v>
      </c>
      <c r="H1131" s="50">
        <f t="shared" si="441"/>
        <v>4218</v>
      </c>
      <c r="I1131" s="57">
        <v>2022</v>
      </c>
      <c r="J1131" s="57" t="s">
        <v>648</v>
      </c>
      <c r="K1131" s="57" t="s">
        <v>247</v>
      </c>
      <c r="L1131" s="57" t="str">
        <f t="shared" si="442"/>
        <v>2022_専・家庭</v>
      </c>
      <c r="M1131" s="57" t="str">
        <f t="shared" si="443"/>
        <v>2022_専・家庭_ファッションデザイン</v>
      </c>
      <c r="N1131" s="57">
        <f t="shared" si="437"/>
        <v>4218</v>
      </c>
      <c r="P1131" s="57">
        <f t="shared" si="444"/>
        <v>1130</v>
      </c>
    </row>
    <row r="1132" spans="2:16" x14ac:dyDescent="0.15">
      <c r="B1132" s="50">
        <f t="shared" si="434"/>
        <v>18</v>
      </c>
      <c r="C1132" s="50">
        <f t="shared" si="435"/>
        <v>13</v>
      </c>
      <c r="D1132" s="50" t="str">
        <f t="shared" si="436"/>
        <v>2022_18_13</v>
      </c>
      <c r="E1132" s="50" t="str">
        <f t="shared" si="438"/>
        <v>4_13_18</v>
      </c>
      <c r="F1132" s="50">
        <f t="shared" si="439"/>
        <v>4</v>
      </c>
      <c r="G1132" s="50">
        <f t="shared" si="440"/>
        <v>219</v>
      </c>
      <c r="H1132" s="50">
        <f t="shared" si="441"/>
        <v>4219</v>
      </c>
      <c r="I1132" s="57">
        <v>2022</v>
      </c>
      <c r="J1132" s="57" t="s">
        <v>648</v>
      </c>
      <c r="K1132" s="57" t="s">
        <v>248</v>
      </c>
      <c r="L1132" s="57" t="str">
        <f t="shared" si="442"/>
        <v>2022_専・家庭</v>
      </c>
      <c r="M1132" s="57" t="str">
        <f t="shared" si="443"/>
        <v>2022_専・家庭_服飾手芸</v>
      </c>
      <c r="N1132" s="57">
        <f t="shared" si="437"/>
        <v>4219</v>
      </c>
      <c r="P1132" s="57">
        <f t="shared" si="444"/>
        <v>1131</v>
      </c>
    </row>
    <row r="1133" spans="2:16" x14ac:dyDescent="0.15">
      <c r="B1133" s="50">
        <f t="shared" si="434"/>
        <v>18</v>
      </c>
      <c r="C1133" s="50">
        <f t="shared" si="435"/>
        <v>14</v>
      </c>
      <c r="D1133" s="50" t="str">
        <f t="shared" si="436"/>
        <v>2022_18_14</v>
      </c>
      <c r="E1133" s="50" t="str">
        <f t="shared" si="438"/>
        <v>4_14_18</v>
      </c>
      <c r="F1133" s="50">
        <f t="shared" si="439"/>
        <v>4</v>
      </c>
      <c r="G1133" s="50">
        <f t="shared" si="440"/>
        <v>220</v>
      </c>
      <c r="H1133" s="50">
        <f t="shared" si="441"/>
        <v>4220</v>
      </c>
      <c r="I1133" s="57">
        <v>2022</v>
      </c>
      <c r="J1133" s="57" t="s">
        <v>648</v>
      </c>
      <c r="K1133" s="57" t="s">
        <v>249</v>
      </c>
      <c r="L1133" s="57" t="str">
        <f t="shared" si="442"/>
        <v>2022_専・家庭</v>
      </c>
      <c r="M1133" s="57" t="str">
        <f t="shared" si="443"/>
        <v>2022_専・家庭_フードデザイン</v>
      </c>
      <c r="N1133" s="57">
        <f t="shared" si="437"/>
        <v>4220</v>
      </c>
      <c r="P1133" s="57">
        <f t="shared" si="444"/>
        <v>1132</v>
      </c>
    </row>
    <row r="1134" spans="2:16" x14ac:dyDescent="0.15">
      <c r="B1134" s="50">
        <f t="shared" si="434"/>
        <v>18</v>
      </c>
      <c r="C1134" s="50">
        <f t="shared" si="435"/>
        <v>15</v>
      </c>
      <c r="D1134" s="50" t="str">
        <f t="shared" si="436"/>
        <v>2022_18_15</v>
      </c>
      <c r="E1134" s="50" t="str">
        <f t="shared" si="438"/>
        <v>4_15_18</v>
      </c>
      <c r="F1134" s="50">
        <f t="shared" si="439"/>
        <v>4</v>
      </c>
      <c r="G1134" s="50">
        <f t="shared" si="440"/>
        <v>221</v>
      </c>
      <c r="H1134" s="50">
        <f t="shared" si="441"/>
        <v>4221</v>
      </c>
      <c r="I1134" s="57">
        <v>2022</v>
      </c>
      <c r="J1134" s="57" t="s">
        <v>648</v>
      </c>
      <c r="K1134" s="57" t="s">
        <v>250</v>
      </c>
      <c r="L1134" s="57" t="str">
        <f t="shared" si="442"/>
        <v>2022_専・家庭</v>
      </c>
      <c r="M1134" s="57" t="str">
        <f t="shared" si="443"/>
        <v>2022_専・家庭_食文化</v>
      </c>
      <c r="N1134" s="57">
        <f t="shared" si="437"/>
        <v>4221</v>
      </c>
      <c r="P1134" s="57">
        <f t="shared" si="444"/>
        <v>1133</v>
      </c>
    </row>
    <row r="1135" spans="2:16" x14ac:dyDescent="0.15">
      <c r="B1135" s="50">
        <f t="shared" si="434"/>
        <v>18</v>
      </c>
      <c r="C1135" s="50">
        <f t="shared" si="435"/>
        <v>16</v>
      </c>
      <c r="D1135" s="50" t="str">
        <f t="shared" si="436"/>
        <v>2022_18_16</v>
      </c>
      <c r="E1135" s="50" t="str">
        <f t="shared" si="438"/>
        <v>4_16_18</v>
      </c>
      <c r="F1135" s="50">
        <f t="shared" si="439"/>
        <v>4</v>
      </c>
      <c r="G1135" s="50">
        <f t="shared" si="440"/>
        <v>222</v>
      </c>
      <c r="H1135" s="50">
        <f t="shared" si="441"/>
        <v>4222</v>
      </c>
      <c r="I1135" s="57">
        <v>2022</v>
      </c>
      <c r="J1135" s="57" t="s">
        <v>648</v>
      </c>
      <c r="K1135" s="57" t="s">
        <v>251</v>
      </c>
      <c r="L1135" s="57" t="str">
        <f t="shared" si="442"/>
        <v>2022_専・家庭</v>
      </c>
      <c r="M1135" s="57" t="str">
        <f t="shared" si="443"/>
        <v>2022_専・家庭_調理</v>
      </c>
      <c r="N1135" s="57">
        <f t="shared" si="437"/>
        <v>4222</v>
      </c>
      <c r="P1135" s="57">
        <f t="shared" si="444"/>
        <v>1134</v>
      </c>
    </row>
    <row r="1136" spans="2:16" x14ac:dyDescent="0.15">
      <c r="B1136" s="50">
        <f t="shared" si="434"/>
        <v>18</v>
      </c>
      <c r="C1136" s="50">
        <f t="shared" si="435"/>
        <v>17</v>
      </c>
      <c r="D1136" s="50" t="str">
        <f t="shared" si="436"/>
        <v>2022_18_17</v>
      </c>
      <c r="E1136" s="50" t="str">
        <f t="shared" si="438"/>
        <v>4_17_18</v>
      </c>
      <c r="F1136" s="50">
        <f t="shared" si="439"/>
        <v>4</v>
      </c>
      <c r="G1136" s="50">
        <f t="shared" si="440"/>
        <v>223</v>
      </c>
      <c r="H1136" s="50">
        <f t="shared" si="441"/>
        <v>4223</v>
      </c>
      <c r="I1136" s="57">
        <v>2022</v>
      </c>
      <c r="J1136" s="57" t="s">
        <v>648</v>
      </c>
      <c r="K1136" s="57" t="s">
        <v>252</v>
      </c>
      <c r="L1136" s="57" t="str">
        <f t="shared" si="442"/>
        <v>2022_専・家庭</v>
      </c>
      <c r="M1136" s="57" t="str">
        <f t="shared" si="443"/>
        <v>2022_専・家庭_栄養</v>
      </c>
      <c r="N1136" s="57">
        <f t="shared" si="437"/>
        <v>4223</v>
      </c>
      <c r="P1136" s="57">
        <f t="shared" si="444"/>
        <v>1135</v>
      </c>
    </row>
    <row r="1137" spans="2:16" x14ac:dyDescent="0.15">
      <c r="B1137" s="50">
        <f t="shared" si="434"/>
        <v>18</v>
      </c>
      <c r="C1137" s="50">
        <f t="shared" si="435"/>
        <v>18</v>
      </c>
      <c r="D1137" s="50" t="str">
        <f t="shared" si="436"/>
        <v>2022_18_18</v>
      </c>
      <c r="E1137" s="50" t="str">
        <f t="shared" si="438"/>
        <v>4_18_18</v>
      </c>
      <c r="F1137" s="50">
        <f t="shared" si="439"/>
        <v>4</v>
      </c>
      <c r="G1137" s="50">
        <f t="shared" si="440"/>
        <v>224</v>
      </c>
      <c r="H1137" s="50">
        <f t="shared" si="441"/>
        <v>4224</v>
      </c>
      <c r="I1137" s="57">
        <v>2022</v>
      </c>
      <c r="J1137" s="57" t="s">
        <v>648</v>
      </c>
      <c r="K1137" s="57" t="s">
        <v>253</v>
      </c>
      <c r="L1137" s="57" t="str">
        <f t="shared" si="442"/>
        <v>2022_専・家庭</v>
      </c>
      <c r="M1137" s="57" t="str">
        <f t="shared" si="443"/>
        <v>2022_専・家庭_食品</v>
      </c>
      <c r="N1137" s="57">
        <f t="shared" si="437"/>
        <v>4224</v>
      </c>
      <c r="P1137" s="57">
        <f t="shared" si="444"/>
        <v>1136</v>
      </c>
    </row>
    <row r="1138" spans="2:16" x14ac:dyDescent="0.15">
      <c r="B1138" s="50">
        <f t="shared" si="434"/>
        <v>18</v>
      </c>
      <c r="C1138" s="50">
        <f t="shared" si="435"/>
        <v>19</v>
      </c>
      <c r="D1138" s="50" t="str">
        <f t="shared" si="436"/>
        <v>2022_18_19</v>
      </c>
      <c r="E1138" s="50" t="str">
        <f t="shared" si="438"/>
        <v>4_19_18</v>
      </c>
      <c r="F1138" s="50">
        <f t="shared" si="439"/>
        <v>4</v>
      </c>
      <c r="G1138" s="50">
        <f t="shared" si="440"/>
        <v>225</v>
      </c>
      <c r="H1138" s="50">
        <f t="shared" si="441"/>
        <v>4225</v>
      </c>
      <c r="I1138" s="57">
        <v>2022</v>
      </c>
      <c r="J1138" s="57" t="s">
        <v>648</v>
      </c>
      <c r="K1138" s="57" t="s">
        <v>254</v>
      </c>
      <c r="L1138" s="57" t="str">
        <f t="shared" si="442"/>
        <v>2022_専・家庭</v>
      </c>
      <c r="M1138" s="57" t="str">
        <f t="shared" si="443"/>
        <v>2022_専・家庭_食品衛生</v>
      </c>
      <c r="N1138" s="57">
        <f t="shared" si="437"/>
        <v>4225</v>
      </c>
      <c r="P1138" s="57">
        <f t="shared" si="444"/>
        <v>1137</v>
      </c>
    </row>
    <row r="1139" spans="2:16" x14ac:dyDescent="0.15">
      <c r="B1139" s="50">
        <f t="shared" si="434"/>
        <v>18</v>
      </c>
      <c r="C1139" s="50">
        <f t="shared" si="435"/>
        <v>20</v>
      </c>
      <c r="D1139" s="50" t="str">
        <f t="shared" si="436"/>
        <v>2022_18_20</v>
      </c>
      <c r="E1139" s="50" t="str">
        <f t="shared" si="438"/>
        <v>4_20_18</v>
      </c>
      <c r="F1139" s="50">
        <f t="shared" si="439"/>
        <v>4</v>
      </c>
      <c r="G1139" s="50">
        <f t="shared" si="440"/>
        <v>226</v>
      </c>
      <c r="H1139" s="50">
        <f t="shared" si="441"/>
        <v>4226</v>
      </c>
      <c r="I1139" s="57">
        <v>2022</v>
      </c>
      <c r="J1139" s="57" t="s">
        <v>648</v>
      </c>
      <c r="K1139" s="57" t="s">
        <v>255</v>
      </c>
      <c r="L1139" s="57" t="str">
        <f t="shared" si="442"/>
        <v>2022_専・家庭</v>
      </c>
      <c r="M1139" s="57" t="str">
        <f t="shared" si="443"/>
        <v>2022_専・家庭_公衆衛生</v>
      </c>
      <c r="N1139" s="57">
        <f t="shared" si="437"/>
        <v>4226</v>
      </c>
      <c r="P1139" s="57">
        <f t="shared" si="444"/>
        <v>1138</v>
      </c>
    </row>
    <row r="1140" spans="2:16" x14ac:dyDescent="0.15">
      <c r="B1140" s="50">
        <f t="shared" si="434"/>
        <v>18</v>
      </c>
      <c r="C1140" s="50">
        <f t="shared" si="435"/>
        <v>21</v>
      </c>
      <c r="D1140" s="50" t="str">
        <f t="shared" si="436"/>
        <v>2022_18_21</v>
      </c>
      <c r="E1140" s="50" t="str">
        <f t="shared" si="438"/>
        <v>4_21_18</v>
      </c>
      <c r="F1140" s="50">
        <f t="shared" si="439"/>
        <v>4</v>
      </c>
      <c r="G1140" s="50">
        <f t="shared" si="440"/>
        <v>227</v>
      </c>
      <c r="H1140" s="50">
        <f t="shared" si="441"/>
        <v>4227</v>
      </c>
      <c r="I1140" s="57">
        <v>2022</v>
      </c>
      <c r="J1140" s="57" t="s">
        <v>648</v>
      </c>
      <c r="K1140" s="57" t="s">
        <v>256</v>
      </c>
      <c r="L1140" s="57" t="str">
        <f t="shared" si="442"/>
        <v>2022_専・家庭</v>
      </c>
      <c r="M1140" s="57" t="str">
        <f t="shared" si="443"/>
        <v>2022_専・家庭_総合調理実習</v>
      </c>
      <c r="N1140" s="57">
        <f t="shared" si="437"/>
        <v>4227</v>
      </c>
      <c r="P1140" s="57">
        <f t="shared" si="444"/>
        <v>1139</v>
      </c>
    </row>
    <row r="1141" spans="2:16" x14ac:dyDescent="0.15">
      <c r="B1141" s="50">
        <f t="shared" si="434"/>
        <v>18</v>
      </c>
      <c r="C1141" s="50">
        <f t="shared" si="435"/>
        <v>22</v>
      </c>
      <c r="D1141" s="50" t="str">
        <f t="shared" si="436"/>
        <v>2022_18_22</v>
      </c>
      <c r="E1141" s="50" t="str">
        <f t="shared" si="438"/>
        <v>4_22_18</v>
      </c>
      <c r="F1141" s="50">
        <f t="shared" si="439"/>
        <v>4</v>
      </c>
      <c r="G1141" s="50">
        <f t="shared" si="440"/>
        <v>228</v>
      </c>
      <c r="H1141" s="50">
        <f t="shared" si="441"/>
        <v>4228</v>
      </c>
      <c r="I1141" s="57">
        <v>2022</v>
      </c>
      <c r="J1141" s="57" t="s">
        <v>648</v>
      </c>
      <c r="K1141" s="57" t="s">
        <v>573</v>
      </c>
      <c r="L1141" s="57" t="str">
        <f t="shared" si="442"/>
        <v>2022_専・家庭</v>
      </c>
      <c r="M1141" s="57" t="str">
        <f t="shared" si="443"/>
        <v>2022_専・家庭_学校設定科目</v>
      </c>
      <c r="N1141" s="57">
        <f t="shared" si="437"/>
        <v>4228</v>
      </c>
      <c r="P1141" s="57">
        <f t="shared" si="444"/>
        <v>1140</v>
      </c>
    </row>
    <row r="1142" spans="2:16" x14ac:dyDescent="0.15">
      <c r="B1142" s="50">
        <f t="shared" si="434"/>
        <v>19</v>
      </c>
      <c r="C1142" s="50">
        <f t="shared" si="435"/>
        <v>1</v>
      </c>
      <c r="D1142" s="50" t="str">
        <f t="shared" si="436"/>
        <v>2022_19_1</v>
      </c>
      <c r="E1142" s="50" t="str">
        <f t="shared" si="438"/>
        <v>4_1_19</v>
      </c>
      <c r="F1142" s="50">
        <f t="shared" si="439"/>
        <v>4</v>
      </c>
      <c r="G1142" s="50">
        <f t="shared" si="440"/>
        <v>229</v>
      </c>
      <c r="H1142" s="50">
        <f t="shared" si="441"/>
        <v>4229</v>
      </c>
      <c r="I1142" s="57">
        <v>2022</v>
      </c>
      <c r="J1142" s="57" t="s">
        <v>257</v>
      </c>
      <c r="K1142" s="57" t="s">
        <v>258</v>
      </c>
      <c r="L1142" s="57" t="str">
        <f t="shared" si="442"/>
        <v>2022_看護</v>
      </c>
      <c r="M1142" s="57" t="str">
        <f t="shared" si="443"/>
        <v>2022_看護_基礎看護</v>
      </c>
      <c r="N1142" s="57">
        <f t="shared" si="437"/>
        <v>4229</v>
      </c>
      <c r="P1142" s="57">
        <f t="shared" si="444"/>
        <v>1141</v>
      </c>
    </row>
    <row r="1143" spans="2:16" x14ac:dyDescent="0.15">
      <c r="B1143" s="50">
        <f t="shared" si="434"/>
        <v>19</v>
      </c>
      <c r="C1143" s="50">
        <f t="shared" si="435"/>
        <v>2</v>
      </c>
      <c r="D1143" s="50" t="str">
        <f t="shared" si="436"/>
        <v>2022_19_2</v>
      </c>
      <c r="E1143" s="50" t="str">
        <f t="shared" si="438"/>
        <v>4_2_19</v>
      </c>
      <c r="F1143" s="50">
        <f t="shared" si="439"/>
        <v>4</v>
      </c>
      <c r="G1143" s="50">
        <f t="shared" si="440"/>
        <v>230</v>
      </c>
      <c r="H1143" s="50">
        <f t="shared" si="441"/>
        <v>4230</v>
      </c>
      <c r="I1143" s="57">
        <v>2022</v>
      </c>
      <c r="J1143" s="57" t="s">
        <v>257</v>
      </c>
      <c r="K1143" s="57" t="s">
        <v>259</v>
      </c>
      <c r="L1143" s="57" t="str">
        <f t="shared" si="442"/>
        <v>2022_看護</v>
      </c>
      <c r="M1143" s="57" t="str">
        <f t="shared" si="443"/>
        <v>2022_看護_人体の構造と機能</v>
      </c>
      <c r="N1143" s="57">
        <f t="shared" si="437"/>
        <v>4230</v>
      </c>
      <c r="P1143" s="57">
        <f t="shared" si="444"/>
        <v>1142</v>
      </c>
    </row>
    <row r="1144" spans="2:16" x14ac:dyDescent="0.15">
      <c r="B1144" s="50">
        <f t="shared" si="434"/>
        <v>19</v>
      </c>
      <c r="C1144" s="50">
        <f t="shared" si="435"/>
        <v>3</v>
      </c>
      <c r="D1144" s="50" t="str">
        <f t="shared" si="436"/>
        <v>2022_19_3</v>
      </c>
      <c r="E1144" s="50" t="str">
        <f t="shared" si="438"/>
        <v>4_3_19</v>
      </c>
      <c r="F1144" s="50">
        <f t="shared" si="439"/>
        <v>4</v>
      </c>
      <c r="G1144" s="50">
        <f t="shared" si="440"/>
        <v>231</v>
      </c>
      <c r="H1144" s="50">
        <f t="shared" si="441"/>
        <v>4231</v>
      </c>
      <c r="I1144" s="57">
        <v>2022</v>
      </c>
      <c r="J1144" s="57" t="s">
        <v>257</v>
      </c>
      <c r="K1144" s="57" t="s">
        <v>260</v>
      </c>
      <c r="L1144" s="57" t="str">
        <f t="shared" si="442"/>
        <v>2022_看護</v>
      </c>
      <c r="M1144" s="57" t="str">
        <f t="shared" si="443"/>
        <v>2022_看護_疾病の成り立ちと回復の促進</v>
      </c>
      <c r="N1144" s="57">
        <f t="shared" si="437"/>
        <v>4231</v>
      </c>
      <c r="P1144" s="57">
        <f t="shared" si="444"/>
        <v>1143</v>
      </c>
    </row>
    <row r="1145" spans="2:16" x14ac:dyDescent="0.15">
      <c r="B1145" s="50">
        <f t="shared" si="434"/>
        <v>19</v>
      </c>
      <c r="C1145" s="50">
        <f t="shared" si="435"/>
        <v>4</v>
      </c>
      <c r="D1145" s="50" t="str">
        <f t="shared" si="436"/>
        <v>2022_19_4</v>
      </c>
      <c r="E1145" s="50" t="str">
        <f t="shared" si="438"/>
        <v>4_4_19</v>
      </c>
      <c r="F1145" s="50">
        <f t="shared" si="439"/>
        <v>4</v>
      </c>
      <c r="G1145" s="50">
        <f t="shared" si="440"/>
        <v>232</v>
      </c>
      <c r="H1145" s="50">
        <f t="shared" si="441"/>
        <v>4232</v>
      </c>
      <c r="I1145" s="57">
        <v>2022</v>
      </c>
      <c r="J1145" s="57" t="s">
        <v>257</v>
      </c>
      <c r="K1145" s="57" t="s">
        <v>261</v>
      </c>
      <c r="L1145" s="57" t="str">
        <f t="shared" si="442"/>
        <v>2022_看護</v>
      </c>
      <c r="M1145" s="57" t="str">
        <f t="shared" si="443"/>
        <v>2022_看護_健康支援と社会保障制度</v>
      </c>
      <c r="N1145" s="57">
        <f t="shared" si="437"/>
        <v>4232</v>
      </c>
      <c r="P1145" s="57">
        <f t="shared" si="444"/>
        <v>1144</v>
      </c>
    </row>
    <row r="1146" spans="2:16" x14ac:dyDescent="0.15">
      <c r="B1146" s="50">
        <f t="shared" si="434"/>
        <v>19</v>
      </c>
      <c r="C1146" s="50">
        <f t="shared" si="435"/>
        <v>5</v>
      </c>
      <c r="D1146" s="50" t="str">
        <f t="shared" si="436"/>
        <v>2022_19_5</v>
      </c>
      <c r="E1146" s="50" t="str">
        <f t="shared" si="438"/>
        <v>4_5_19</v>
      </c>
      <c r="F1146" s="50">
        <f t="shared" si="439"/>
        <v>4</v>
      </c>
      <c r="G1146" s="50">
        <f t="shared" si="440"/>
        <v>233</v>
      </c>
      <c r="H1146" s="50">
        <f t="shared" si="441"/>
        <v>4233</v>
      </c>
      <c r="I1146" s="57">
        <v>2022</v>
      </c>
      <c r="J1146" s="57" t="s">
        <v>257</v>
      </c>
      <c r="K1146" s="57" t="s">
        <v>262</v>
      </c>
      <c r="L1146" s="57" t="str">
        <f t="shared" si="442"/>
        <v>2022_看護</v>
      </c>
      <c r="M1146" s="57" t="str">
        <f t="shared" si="443"/>
        <v>2022_看護_成人看護</v>
      </c>
      <c r="N1146" s="57">
        <f t="shared" si="437"/>
        <v>4233</v>
      </c>
      <c r="P1146" s="57">
        <f t="shared" si="444"/>
        <v>1145</v>
      </c>
    </row>
    <row r="1147" spans="2:16" x14ac:dyDescent="0.15">
      <c r="B1147" s="50">
        <f t="shared" si="434"/>
        <v>19</v>
      </c>
      <c r="C1147" s="50">
        <f t="shared" si="435"/>
        <v>6</v>
      </c>
      <c r="D1147" s="50" t="str">
        <f t="shared" si="436"/>
        <v>2022_19_6</v>
      </c>
      <c r="E1147" s="50" t="str">
        <f t="shared" si="438"/>
        <v>4_6_19</v>
      </c>
      <c r="F1147" s="50">
        <f t="shared" si="439"/>
        <v>4</v>
      </c>
      <c r="G1147" s="50">
        <f t="shared" si="440"/>
        <v>234</v>
      </c>
      <c r="H1147" s="50">
        <f t="shared" si="441"/>
        <v>4234</v>
      </c>
      <c r="I1147" s="57">
        <v>2022</v>
      </c>
      <c r="J1147" s="57" t="s">
        <v>257</v>
      </c>
      <c r="K1147" s="57" t="s">
        <v>263</v>
      </c>
      <c r="L1147" s="57" t="str">
        <f t="shared" si="442"/>
        <v>2022_看護</v>
      </c>
      <c r="M1147" s="57" t="str">
        <f t="shared" si="443"/>
        <v>2022_看護_老年看護</v>
      </c>
      <c r="N1147" s="57">
        <f t="shared" si="437"/>
        <v>4234</v>
      </c>
      <c r="P1147" s="57">
        <f t="shared" si="444"/>
        <v>1146</v>
      </c>
    </row>
    <row r="1148" spans="2:16" x14ac:dyDescent="0.15">
      <c r="B1148" s="50">
        <f t="shared" si="434"/>
        <v>19</v>
      </c>
      <c r="C1148" s="50">
        <f t="shared" si="435"/>
        <v>7</v>
      </c>
      <c r="D1148" s="50" t="str">
        <f t="shared" si="436"/>
        <v>2022_19_7</v>
      </c>
      <c r="E1148" s="50" t="str">
        <f t="shared" si="438"/>
        <v>4_7_19</v>
      </c>
      <c r="F1148" s="50">
        <f t="shared" si="439"/>
        <v>4</v>
      </c>
      <c r="G1148" s="50">
        <f t="shared" si="440"/>
        <v>235</v>
      </c>
      <c r="H1148" s="50">
        <f t="shared" si="441"/>
        <v>4235</v>
      </c>
      <c r="I1148" s="57">
        <v>2022</v>
      </c>
      <c r="J1148" s="57" t="s">
        <v>257</v>
      </c>
      <c r="K1148" s="57" t="s">
        <v>264</v>
      </c>
      <c r="L1148" s="57" t="str">
        <f t="shared" si="442"/>
        <v>2022_看護</v>
      </c>
      <c r="M1148" s="57" t="str">
        <f t="shared" si="443"/>
        <v>2022_看護_小児看護</v>
      </c>
      <c r="N1148" s="57">
        <f t="shared" si="437"/>
        <v>4235</v>
      </c>
      <c r="P1148" s="57">
        <f t="shared" si="444"/>
        <v>1147</v>
      </c>
    </row>
    <row r="1149" spans="2:16" x14ac:dyDescent="0.15">
      <c r="B1149" s="50">
        <f t="shared" si="434"/>
        <v>19</v>
      </c>
      <c r="C1149" s="50">
        <f t="shared" si="435"/>
        <v>8</v>
      </c>
      <c r="D1149" s="50" t="str">
        <f t="shared" si="436"/>
        <v>2022_19_8</v>
      </c>
      <c r="E1149" s="50" t="str">
        <f t="shared" si="438"/>
        <v>4_8_19</v>
      </c>
      <c r="F1149" s="50">
        <f t="shared" si="439"/>
        <v>4</v>
      </c>
      <c r="G1149" s="50">
        <f t="shared" si="440"/>
        <v>236</v>
      </c>
      <c r="H1149" s="50">
        <f t="shared" si="441"/>
        <v>4236</v>
      </c>
      <c r="I1149" s="57">
        <v>2022</v>
      </c>
      <c r="J1149" s="57" t="s">
        <v>257</v>
      </c>
      <c r="K1149" s="57" t="s">
        <v>265</v>
      </c>
      <c r="L1149" s="57" t="str">
        <f t="shared" si="442"/>
        <v>2022_看護</v>
      </c>
      <c r="M1149" s="57" t="str">
        <f t="shared" si="443"/>
        <v>2022_看護_母性看護</v>
      </c>
      <c r="N1149" s="57">
        <f t="shared" si="437"/>
        <v>4236</v>
      </c>
      <c r="P1149" s="57">
        <f t="shared" si="444"/>
        <v>1148</v>
      </c>
    </row>
    <row r="1150" spans="2:16" x14ac:dyDescent="0.15">
      <c r="B1150" s="50">
        <f t="shared" si="434"/>
        <v>19</v>
      </c>
      <c r="C1150" s="50">
        <f t="shared" si="435"/>
        <v>9</v>
      </c>
      <c r="D1150" s="50" t="str">
        <f t="shared" si="436"/>
        <v>2022_19_9</v>
      </c>
      <c r="E1150" s="50" t="str">
        <f t="shared" si="438"/>
        <v>4_9_19</v>
      </c>
      <c r="F1150" s="50">
        <f t="shared" si="439"/>
        <v>4</v>
      </c>
      <c r="G1150" s="50">
        <f t="shared" si="440"/>
        <v>237</v>
      </c>
      <c r="H1150" s="50">
        <f t="shared" si="441"/>
        <v>4237</v>
      </c>
      <c r="I1150" s="57">
        <v>2022</v>
      </c>
      <c r="J1150" s="57" t="s">
        <v>257</v>
      </c>
      <c r="K1150" s="57" t="s">
        <v>266</v>
      </c>
      <c r="L1150" s="57" t="str">
        <f t="shared" si="442"/>
        <v>2022_看護</v>
      </c>
      <c r="M1150" s="57" t="str">
        <f t="shared" si="443"/>
        <v>2022_看護_精神看護</v>
      </c>
      <c r="N1150" s="57">
        <f t="shared" si="437"/>
        <v>4237</v>
      </c>
      <c r="P1150" s="57">
        <f t="shared" si="444"/>
        <v>1149</v>
      </c>
    </row>
    <row r="1151" spans="2:16" x14ac:dyDescent="0.15">
      <c r="B1151" s="50">
        <f t="shared" si="434"/>
        <v>19</v>
      </c>
      <c r="C1151" s="50">
        <f t="shared" si="435"/>
        <v>10</v>
      </c>
      <c r="D1151" s="50" t="str">
        <f t="shared" si="436"/>
        <v>2022_19_10</v>
      </c>
      <c r="E1151" s="50" t="str">
        <f t="shared" si="438"/>
        <v>4_10_19</v>
      </c>
      <c r="F1151" s="50">
        <f t="shared" si="439"/>
        <v>4</v>
      </c>
      <c r="G1151" s="50">
        <f t="shared" si="440"/>
        <v>238</v>
      </c>
      <c r="H1151" s="50">
        <f t="shared" si="441"/>
        <v>4238</v>
      </c>
      <c r="I1151" s="57">
        <v>2022</v>
      </c>
      <c r="J1151" s="57" t="s">
        <v>257</v>
      </c>
      <c r="K1151" s="57" t="s">
        <v>267</v>
      </c>
      <c r="L1151" s="57" t="str">
        <f t="shared" si="442"/>
        <v>2022_看護</v>
      </c>
      <c r="M1151" s="57" t="str">
        <f t="shared" si="443"/>
        <v>2022_看護_在宅看護</v>
      </c>
      <c r="N1151" s="57">
        <f t="shared" si="437"/>
        <v>4238</v>
      </c>
      <c r="P1151" s="57">
        <f t="shared" si="444"/>
        <v>1150</v>
      </c>
    </row>
    <row r="1152" spans="2:16" x14ac:dyDescent="0.15">
      <c r="B1152" s="50">
        <f t="shared" si="434"/>
        <v>19</v>
      </c>
      <c r="C1152" s="50">
        <f t="shared" si="435"/>
        <v>11</v>
      </c>
      <c r="D1152" s="50" t="str">
        <f t="shared" si="436"/>
        <v>2022_19_11</v>
      </c>
      <c r="E1152" s="50" t="str">
        <f t="shared" si="438"/>
        <v>4_11_19</v>
      </c>
      <c r="F1152" s="50">
        <f t="shared" si="439"/>
        <v>4</v>
      </c>
      <c r="G1152" s="50">
        <f t="shared" si="440"/>
        <v>239</v>
      </c>
      <c r="H1152" s="50">
        <f t="shared" si="441"/>
        <v>4239</v>
      </c>
      <c r="I1152" s="57">
        <v>2022</v>
      </c>
      <c r="J1152" s="57" t="s">
        <v>257</v>
      </c>
      <c r="K1152" s="57" t="s">
        <v>268</v>
      </c>
      <c r="L1152" s="57" t="str">
        <f t="shared" si="442"/>
        <v>2022_看護</v>
      </c>
      <c r="M1152" s="57" t="str">
        <f t="shared" si="443"/>
        <v>2022_看護_看護の統合と実践</v>
      </c>
      <c r="N1152" s="57">
        <f t="shared" si="437"/>
        <v>4239</v>
      </c>
      <c r="P1152" s="57">
        <f t="shared" si="444"/>
        <v>1151</v>
      </c>
    </row>
    <row r="1153" spans="2:16" x14ac:dyDescent="0.15">
      <c r="B1153" s="50">
        <f t="shared" si="434"/>
        <v>19</v>
      </c>
      <c r="C1153" s="50">
        <f t="shared" si="435"/>
        <v>12</v>
      </c>
      <c r="D1153" s="50" t="str">
        <f t="shared" si="436"/>
        <v>2022_19_12</v>
      </c>
      <c r="E1153" s="50" t="str">
        <f t="shared" si="438"/>
        <v>4_12_19</v>
      </c>
      <c r="F1153" s="50">
        <f t="shared" si="439"/>
        <v>4</v>
      </c>
      <c r="G1153" s="50">
        <f t="shared" si="440"/>
        <v>240</v>
      </c>
      <c r="H1153" s="50">
        <f t="shared" si="441"/>
        <v>4240</v>
      </c>
      <c r="I1153" s="57">
        <v>2022</v>
      </c>
      <c r="J1153" s="57" t="s">
        <v>257</v>
      </c>
      <c r="K1153" s="57" t="s">
        <v>269</v>
      </c>
      <c r="L1153" s="57" t="str">
        <f t="shared" si="442"/>
        <v>2022_看護</v>
      </c>
      <c r="M1153" s="57" t="str">
        <f t="shared" si="443"/>
        <v>2022_看護_看護臨地実習</v>
      </c>
      <c r="N1153" s="57">
        <f t="shared" si="437"/>
        <v>4240</v>
      </c>
      <c r="P1153" s="57">
        <f t="shared" si="444"/>
        <v>1152</v>
      </c>
    </row>
    <row r="1154" spans="2:16" x14ac:dyDescent="0.15">
      <c r="B1154" s="50">
        <f t="shared" ref="B1154:B1217" si="445">IF($I1154="","",IF($I1153&lt;&gt;$I1154,1,IF($J1153&lt;&gt;$J1154,B1153+1,B1153)))</f>
        <v>19</v>
      </c>
      <c r="C1154" s="50">
        <f t="shared" ref="C1154:C1217" si="446">IF($I1154="","",IF($J1153&lt;&gt;$J1154,1,C1153+1))</f>
        <v>13</v>
      </c>
      <c r="D1154" s="50" t="str">
        <f t="shared" ref="D1154:D1217" si="447">IF($I1154="","",$I1154&amp;"_"&amp;$B1154&amp;"_"&amp;$C1154)</f>
        <v>2022_19_13</v>
      </c>
      <c r="E1154" s="50" t="str">
        <f t="shared" si="438"/>
        <v>4_13_19</v>
      </c>
      <c r="F1154" s="50">
        <f t="shared" si="439"/>
        <v>4</v>
      </c>
      <c r="G1154" s="50">
        <f t="shared" si="440"/>
        <v>241</v>
      </c>
      <c r="H1154" s="50">
        <f t="shared" si="441"/>
        <v>4241</v>
      </c>
      <c r="I1154" s="57">
        <v>2022</v>
      </c>
      <c r="J1154" s="57" t="s">
        <v>257</v>
      </c>
      <c r="K1154" s="57" t="s">
        <v>270</v>
      </c>
      <c r="L1154" s="57" t="str">
        <f t="shared" si="442"/>
        <v>2022_看護</v>
      </c>
      <c r="M1154" s="57" t="str">
        <f t="shared" si="443"/>
        <v>2022_看護_看護情報</v>
      </c>
      <c r="N1154" s="57">
        <f t="shared" ref="N1154:N1217" si="448">H1154</f>
        <v>4241</v>
      </c>
      <c r="P1154" s="57">
        <f t="shared" si="444"/>
        <v>1153</v>
      </c>
    </row>
    <row r="1155" spans="2:16" x14ac:dyDescent="0.15">
      <c r="B1155" s="50">
        <f t="shared" si="445"/>
        <v>19</v>
      </c>
      <c r="C1155" s="50">
        <f t="shared" si="446"/>
        <v>14</v>
      </c>
      <c r="D1155" s="50" t="str">
        <f t="shared" si="447"/>
        <v>2022_19_14</v>
      </c>
      <c r="E1155" s="50" t="str">
        <f t="shared" ref="E1155:E1218" si="449">IF($I1155="","",$F1155&amp;"_"&amp;$C1155&amp;"_"&amp;$B1155)</f>
        <v>4_14_19</v>
      </c>
      <c r="F1155" s="50">
        <f t="shared" ref="F1155:F1218" si="450">IF($I1155="","",IF($I1154&lt;&gt;$I1155,F1154+1,F1154))</f>
        <v>4</v>
      </c>
      <c r="G1155" s="50">
        <f t="shared" ref="G1155:G1218" si="451">IF($I1155="","",IF($I1154&lt;&gt;$I1155,1,G1154+1))</f>
        <v>242</v>
      </c>
      <c r="H1155" s="50">
        <f t="shared" ref="H1155:H1218" si="452">IF($I1155="","",1000*F1155+G1155)</f>
        <v>4242</v>
      </c>
      <c r="I1155" s="57">
        <v>2022</v>
      </c>
      <c r="J1155" s="57" t="s">
        <v>257</v>
      </c>
      <c r="K1155" s="57" t="s">
        <v>573</v>
      </c>
      <c r="L1155" s="57" t="str">
        <f t="shared" ref="L1155:L1218" si="453">$I1155&amp;"_"&amp;$J1155</f>
        <v>2022_看護</v>
      </c>
      <c r="M1155" s="57" t="str">
        <f t="shared" ref="M1155:M1218" si="454">$I1155&amp;"_"&amp;$J1155&amp;"_"&amp;$K1155</f>
        <v>2022_看護_学校設定科目</v>
      </c>
      <c r="N1155" s="57">
        <f t="shared" si="448"/>
        <v>4242</v>
      </c>
      <c r="P1155" s="57">
        <f t="shared" ref="P1155:P1218" si="455">IF(COUNTIF(K1155,"*"&amp;$X$1&amp;"*"),P1154+1,P1154)</f>
        <v>1154</v>
      </c>
    </row>
    <row r="1156" spans="2:16" x14ac:dyDescent="0.15">
      <c r="B1156" s="50">
        <f t="shared" si="445"/>
        <v>20</v>
      </c>
      <c r="C1156" s="50">
        <f t="shared" si="446"/>
        <v>1</v>
      </c>
      <c r="D1156" s="50" t="str">
        <f t="shared" si="447"/>
        <v>2022_20_1</v>
      </c>
      <c r="E1156" s="50" t="str">
        <f t="shared" si="449"/>
        <v>4_1_20</v>
      </c>
      <c r="F1156" s="50">
        <f t="shared" si="450"/>
        <v>4</v>
      </c>
      <c r="G1156" s="50">
        <f t="shared" si="451"/>
        <v>243</v>
      </c>
      <c r="H1156" s="50">
        <f t="shared" si="452"/>
        <v>4243</v>
      </c>
      <c r="I1156" s="57">
        <v>2022</v>
      </c>
      <c r="J1156" s="57" t="s">
        <v>607</v>
      </c>
      <c r="K1156" s="57" t="s">
        <v>271</v>
      </c>
      <c r="L1156" s="57" t="str">
        <f t="shared" si="453"/>
        <v>2022_専・情報</v>
      </c>
      <c r="M1156" s="57" t="str">
        <f t="shared" si="454"/>
        <v>2022_専・情報_情報産業と社会</v>
      </c>
      <c r="N1156" s="57">
        <f t="shared" si="448"/>
        <v>4243</v>
      </c>
      <c r="P1156" s="57">
        <f t="shared" si="455"/>
        <v>1155</v>
      </c>
    </row>
    <row r="1157" spans="2:16" x14ac:dyDescent="0.15">
      <c r="B1157" s="50">
        <f t="shared" si="445"/>
        <v>20</v>
      </c>
      <c r="C1157" s="50">
        <f t="shared" si="446"/>
        <v>2</v>
      </c>
      <c r="D1157" s="50" t="str">
        <f t="shared" si="447"/>
        <v>2022_20_2</v>
      </c>
      <c r="E1157" s="50" t="str">
        <f t="shared" si="449"/>
        <v>4_2_20</v>
      </c>
      <c r="F1157" s="50">
        <f t="shared" si="450"/>
        <v>4</v>
      </c>
      <c r="G1157" s="50">
        <f t="shared" si="451"/>
        <v>244</v>
      </c>
      <c r="H1157" s="50">
        <f t="shared" si="452"/>
        <v>4244</v>
      </c>
      <c r="I1157" s="57">
        <v>2022</v>
      </c>
      <c r="J1157" s="57" t="s">
        <v>607</v>
      </c>
      <c r="K1157" s="57" t="s">
        <v>115</v>
      </c>
      <c r="L1157" s="57" t="str">
        <f t="shared" si="453"/>
        <v>2022_専・情報</v>
      </c>
      <c r="M1157" s="57" t="str">
        <f t="shared" si="454"/>
        <v>2022_専・情報_課題研究</v>
      </c>
      <c r="N1157" s="57">
        <f t="shared" si="448"/>
        <v>4244</v>
      </c>
      <c r="P1157" s="57">
        <f t="shared" si="455"/>
        <v>1156</v>
      </c>
    </row>
    <row r="1158" spans="2:16" x14ac:dyDescent="0.15">
      <c r="B1158" s="50">
        <f t="shared" si="445"/>
        <v>20</v>
      </c>
      <c r="C1158" s="50">
        <f t="shared" si="446"/>
        <v>3</v>
      </c>
      <c r="D1158" s="50" t="str">
        <f t="shared" si="447"/>
        <v>2022_20_3</v>
      </c>
      <c r="E1158" s="50" t="str">
        <f t="shared" si="449"/>
        <v>4_3_20</v>
      </c>
      <c r="F1158" s="50">
        <f t="shared" si="450"/>
        <v>4</v>
      </c>
      <c r="G1158" s="50">
        <f t="shared" si="451"/>
        <v>245</v>
      </c>
      <c r="H1158" s="50">
        <f t="shared" si="452"/>
        <v>4245</v>
      </c>
      <c r="I1158" s="57">
        <v>2022</v>
      </c>
      <c r="J1158" s="57" t="s">
        <v>607</v>
      </c>
      <c r="K1158" s="57" t="s">
        <v>272</v>
      </c>
      <c r="L1158" s="57" t="str">
        <f t="shared" si="453"/>
        <v>2022_専・情報</v>
      </c>
      <c r="M1158" s="57" t="str">
        <f t="shared" si="454"/>
        <v>2022_専・情報_情報の表現と管理</v>
      </c>
      <c r="N1158" s="57">
        <f t="shared" si="448"/>
        <v>4245</v>
      </c>
      <c r="P1158" s="57">
        <f t="shared" si="455"/>
        <v>1157</v>
      </c>
    </row>
    <row r="1159" spans="2:16" x14ac:dyDescent="0.15">
      <c r="B1159" s="50">
        <f t="shared" si="445"/>
        <v>20</v>
      </c>
      <c r="C1159" s="50">
        <f t="shared" si="446"/>
        <v>4</v>
      </c>
      <c r="D1159" s="50" t="str">
        <f t="shared" si="447"/>
        <v>2022_20_4</v>
      </c>
      <c r="E1159" s="50" t="str">
        <f t="shared" si="449"/>
        <v>4_4_20</v>
      </c>
      <c r="F1159" s="50">
        <f t="shared" si="450"/>
        <v>4</v>
      </c>
      <c r="G1159" s="50">
        <f t="shared" si="451"/>
        <v>246</v>
      </c>
      <c r="H1159" s="50">
        <f t="shared" si="452"/>
        <v>4246</v>
      </c>
      <c r="I1159" s="57">
        <v>2022</v>
      </c>
      <c r="J1159" s="57" t="s">
        <v>607</v>
      </c>
      <c r="K1159" s="57" t="s">
        <v>273</v>
      </c>
      <c r="L1159" s="57" t="str">
        <f t="shared" si="453"/>
        <v>2022_専・情報</v>
      </c>
      <c r="M1159" s="57" t="str">
        <f t="shared" si="454"/>
        <v>2022_専・情報_情報テクノロジー</v>
      </c>
      <c r="N1159" s="57">
        <f t="shared" si="448"/>
        <v>4246</v>
      </c>
      <c r="P1159" s="57">
        <f t="shared" si="455"/>
        <v>1158</v>
      </c>
    </row>
    <row r="1160" spans="2:16" x14ac:dyDescent="0.15">
      <c r="B1160" s="50">
        <f t="shared" si="445"/>
        <v>20</v>
      </c>
      <c r="C1160" s="50">
        <f t="shared" si="446"/>
        <v>5</v>
      </c>
      <c r="D1160" s="50" t="str">
        <f t="shared" si="447"/>
        <v>2022_20_5</v>
      </c>
      <c r="E1160" s="50" t="str">
        <f t="shared" si="449"/>
        <v>4_5_20</v>
      </c>
      <c r="F1160" s="50">
        <f t="shared" si="450"/>
        <v>4</v>
      </c>
      <c r="G1160" s="50">
        <f t="shared" si="451"/>
        <v>247</v>
      </c>
      <c r="H1160" s="50">
        <f t="shared" si="452"/>
        <v>4247</v>
      </c>
      <c r="I1160" s="57">
        <v>2022</v>
      </c>
      <c r="J1160" s="57" t="s">
        <v>607</v>
      </c>
      <c r="K1160" s="57" t="s">
        <v>274</v>
      </c>
      <c r="L1160" s="57" t="str">
        <f t="shared" si="453"/>
        <v>2022_専・情報</v>
      </c>
      <c r="M1160" s="57" t="str">
        <f t="shared" si="454"/>
        <v>2022_専・情報_情報セキュリティ</v>
      </c>
      <c r="N1160" s="57">
        <f t="shared" si="448"/>
        <v>4247</v>
      </c>
      <c r="P1160" s="57">
        <f t="shared" si="455"/>
        <v>1159</v>
      </c>
    </row>
    <row r="1161" spans="2:16" x14ac:dyDescent="0.15">
      <c r="B1161" s="50">
        <f t="shared" si="445"/>
        <v>20</v>
      </c>
      <c r="C1161" s="50">
        <f t="shared" si="446"/>
        <v>6</v>
      </c>
      <c r="D1161" s="50" t="str">
        <f t="shared" si="447"/>
        <v>2022_20_6</v>
      </c>
      <c r="E1161" s="50" t="str">
        <f t="shared" si="449"/>
        <v>4_6_20</v>
      </c>
      <c r="F1161" s="50">
        <f t="shared" si="450"/>
        <v>4</v>
      </c>
      <c r="G1161" s="50">
        <f t="shared" si="451"/>
        <v>248</v>
      </c>
      <c r="H1161" s="50">
        <f t="shared" si="452"/>
        <v>4248</v>
      </c>
      <c r="I1161" s="57">
        <v>2022</v>
      </c>
      <c r="J1161" s="57" t="s">
        <v>607</v>
      </c>
      <c r="K1161" s="57" t="s">
        <v>275</v>
      </c>
      <c r="L1161" s="57" t="str">
        <f t="shared" si="453"/>
        <v>2022_専・情報</v>
      </c>
      <c r="M1161" s="57" t="str">
        <f t="shared" si="454"/>
        <v>2022_専・情報_情報システムのプログラミング</v>
      </c>
      <c r="N1161" s="57">
        <f t="shared" si="448"/>
        <v>4248</v>
      </c>
      <c r="P1161" s="57">
        <f t="shared" si="455"/>
        <v>1160</v>
      </c>
    </row>
    <row r="1162" spans="2:16" x14ac:dyDescent="0.15">
      <c r="B1162" s="50">
        <f t="shared" si="445"/>
        <v>20</v>
      </c>
      <c r="C1162" s="50">
        <f t="shared" si="446"/>
        <v>7</v>
      </c>
      <c r="D1162" s="50" t="str">
        <f t="shared" si="447"/>
        <v>2022_20_7</v>
      </c>
      <c r="E1162" s="50" t="str">
        <f t="shared" si="449"/>
        <v>4_7_20</v>
      </c>
      <c r="F1162" s="50">
        <f t="shared" si="450"/>
        <v>4</v>
      </c>
      <c r="G1162" s="50">
        <f t="shared" si="451"/>
        <v>249</v>
      </c>
      <c r="H1162" s="50">
        <f t="shared" si="452"/>
        <v>4249</v>
      </c>
      <c r="I1162" s="57">
        <v>2022</v>
      </c>
      <c r="J1162" s="57" t="s">
        <v>607</v>
      </c>
      <c r="K1162" s="57" t="s">
        <v>276</v>
      </c>
      <c r="L1162" s="57" t="str">
        <f t="shared" si="453"/>
        <v>2022_専・情報</v>
      </c>
      <c r="M1162" s="57" t="str">
        <f t="shared" si="454"/>
        <v>2022_専・情報_ネットワークシステム</v>
      </c>
      <c r="N1162" s="57">
        <f t="shared" si="448"/>
        <v>4249</v>
      </c>
      <c r="P1162" s="57">
        <f t="shared" si="455"/>
        <v>1161</v>
      </c>
    </row>
    <row r="1163" spans="2:16" x14ac:dyDescent="0.15">
      <c r="B1163" s="50">
        <f t="shared" si="445"/>
        <v>20</v>
      </c>
      <c r="C1163" s="50">
        <f t="shared" si="446"/>
        <v>8</v>
      </c>
      <c r="D1163" s="50" t="str">
        <f t="shared" si="447"/>
        <v>2022_20_8</v>
      </c>
      <c r="E1163" s="50" t="str">
        <f t="shared" si="449"/>
        <v>4_8_20</v>
      </c>
      <c r="F1163" s="50">
        <f t="shared" si="450"/>
        <v>4</v>
      </c>
      <c r="G1163" s="50">
        <f t="shared" si="451"/>
        <v>250</v>
      </c>
      <c r="H1163" s="50">
        <f t="shared" si="452"/>
        <v>4250</v>
      </c>
      <c r="I1163" s="57">
        <v>2022</v>
      </c>
      <c r="J1163" s="57" t="s">
        <v>607</v>
      </c>
      <c r="K1163" s="57" t="s">
        <v>277</v>
      </c>
      <c r="L1163" s="57" t="str">
        <f t="shared" si="453"/>
        <v>2022_専・情報</v>
      </c>
      <c r="M1163" s="57" t="str">
        <f t="shared" si="454"/>
        <v>2022_専・情報_データベース</v>
      </c>
      <c r="N1163" s="57">
        <f t="shared" si="448"/>
        <v>4250</v>
      </c>
      <c r="P1163" s="57">
        <f t="shared" si="455"/>
        <v>1162</v>
      </c>
    </row>
    <row r="1164" spans="2:16" x14ac:dyDescent="0.15">
      <c r="B1164" s="50">
        <f t="shared" si="445"/>
        <v>20</v>
      </c>
      <c r="C1164" s="50">
        <f t="shared" si="446"/>
        <v>9</v>
      </c>
      <c r="D1164" s="50" t="str">
        <f t="shared" si="447"/>
        <v>2022_20_9</v>
      </c>
      <c r="E1164" s="50" t="str">
        <f t="shared" si="449"/>
        <v>4_9_20</v>
      </c>
      <c r="F1164" s="50">
        <f t="shared" si="450"/>
        <v>4</v>
      </c>
      <c r="G1164" s="50">
        <f t="shared" si="451"/>
        <v>251</v>
      </c>
      <c r="H1164" s="50">
        <f t="shared" si="452"/>
        <v>4251</v>
      </c>
      <c r="I1164" s="57">
        <v>2022</v>
      </c>
      <c r="J1164" s="57" t="s">
        <v>607</v>
      </c>
      <c r="K1164" s="57" t="s">
        <v>278</v>
      </c>
      <c r="L1164" s="57" t="str">
        <f t="shared" si="453"/>
        <v>2022_専・情報</v>
      </c>
      <c r="M1164" s="57" t="str">
        <f t="shared" si="454"/>
        <v>2022_専・情報_情報デザイン</v>
      </c>
      <c r="N1164" s="57">
        <f t="shared" si="448"/>
        <v>4251</v>
      </c>
      <c r="P1164" s="57">
        <f t="shared" si="455"/>
        <v>1163</v>
      </c>
    </row>
    <row r="1165" spans="2:16" x14ac:dyDescent="0.15">
      <c r="B1165" s="50">
        <f t="shared" si="445"/>
        <v>20</v>
      </c>
      <c r="C1165" s="50">
        <f t="shared" si="446"/>
        <v>10</v>
      </c>
      <c r="D1165" s="50" t="str">
        <f t="shared" si="447"/>
        <v>2022_20_10</v>
      </c>
      <c r="E1165" s="50" t="str">
        <f t="shared" si="449"/>
        <v>4_10_20</v>
      </c>
      <c r="F1165" s="50">
        <f t="shared" si="450"/>
        <v>4</v>
      </c>
      <c r="G1165" s="50">
        <f t="shared" si="451"/>
        <v>252</v>
      </c>
      <c r="H1165" s="50">
        <f t="shared" si="452"/>
        <v>4252</v>
      </c>
      <c r="I1165" s="57">
        <v>2022</v>
      </c>
      <c r="J1165" s="57" t="s">
        <v>607</v>
      </c>
      <c r="K1165" s="57" t="s">
        <v>279</v>
      </c>
      <c r="L1165" s="57" t="str">
        <f t="shared" si="453"/>
        <v>2022_専・情報</v>
      </c>
      <c r="M1165" s="57" t="str">
        <f t="shared" si="454"/>
        <v>2022_専・情報_コンテンツの制作と発信</v>
      </c>
      <c r="N1165" s="57">
        <f t="shared" si="448"/>
        <v>4252</v>
      </c>
      <c r="P1165" s="57">
        <f t="shared" si="455"/>
        <v>1164</v>
      </c>
    </row>
    <row r="1166" spans="2:16" x14ac:dyDescent="0.15">
      <c r="B1166" s="50">
        <f t="shared" si="445"/>
        <v>20</v>
      </c>
      <c r="C1166" s="50">
        <f t="shared" si="446"/>
        <v>11</v>
      </c>
      <c r="D1166" s="50" t="str">
        <f t="shared" si="447"/>
        <v>2022_20_11</v>
      </c>
      <c r="E1166" s="50" t="str">
        <f t="shared" si="449"/>
        <v>4_11_20</v>
      </c>
      <c r="F1166" s="50">
        <f t="shared" si="450"/>
        <v>4</v>
      </c>
      <c r="G1166" s="50">
        <f t="shared" si="451"/>
        <v>253</v>
      </c>
      <c r="H1166" s="50">
        <f t="shared" si="452"/>
        <v>4253</v>
      </c>
      <c r="I1166" s="57">
        <v>2022</v>
      </c>
      <c r="J1166" s="57" t="s">
        <v>607</v>
      </c>
      <c r="K1166" s="57" t="s">
        <v>280</v>
      </c>
      <c r="L1166" s="57" t="str">
        <f t="shared" si="453"/>
        <v>2022_専・情報</v>
      </c>
      <c r="M1166" s="57" t="str">
        <f t="shared" si="454"/>
        <v>2022_専・情報_メディアとサービス</v>
      </c>
      <c r="N1166" s="57">
        <f t="shared" si="448"/>
        <v>4253</v>
      </c>
      <c r="P1166" s="57">
        <f t="shared" si="455"/>
        <v>1165</v>
      </c>
    </row>
    <row r="1167" spans="2:16" x14ac:dyDescent="0.15">
      <c r="B1167" s="50">
        <f t="shared" si="445"/>
        <v>20</v>
      </c>
      <c r="C1167" s="50">
        <f t="shared" si="446"/>
        <v>12</v>
      </c>
      <c r="D1167" s="50" t="str">
        <f t="shared" si="447"/>
        <v>2022_20_12</v>
      </c>
      <c r="E1167" s="50" t="str">
        <f t="shared" si="449"/>
        <v>4_12_20</v>
      </c>
      <c r="F1167" s="50">
        <f t="shared" si="450"/>
        <v>4</v>
      </c>
      <c r="G1167" s="50">
        <f t="shared" si="451"/>
        <v>254</v>
      </c>
      <c r="H1167" s="50">
        <f t="shared" si="452"/>
        <v>4254</v>
      </c>
      <c r="I1167" s="57">
        <v>2022</v>
      </c>
      <c r="J1167" s="57" t="s">
        <v>607</v>
      </c>
      <c r="K1167" s="57" t="s">
        <v>281</v>
      </c>
      <c r="L1167" s="57" t="str">
        <f t="shared" si="453"/>
        <v>2022_専・情報</v>
      </c>
      <c r="M1167" s="57" t="str">
        <f t="shared" si="454"/>
        <v>2022_専・情報_情報実習</v>
      </c>
      <c r="N1167" s="57">
        <f t="shared" si="448"/>
        <v>4254</v>
      </c>
      <c r="P1167" s="57">
        <f t="shared" si="455"/>
        <v>1166</v>
      </c>
    </row>
    <row r="1168" spans="2:16" x14ac:dyDescent="0.15">
      <c r="B1168" s="50">
        <f t="shared" si="445"/>
        <v>20</v>
      </c>
      <c r="C1168" s="50">
        <f t="shared" si="446"/>
        <v>13</v>
      </c>
      <c r="D1168" s="50" t="str">
        <f t="shared" si="447"/>
        <v>2022_20_13</v>
      </c>
      <c r="E1168" s="50" t="str">
        <f t="shared" si="449"/>
        <v>4_13_20</v>
      </c>
      <c r="F1168" s="50">
        <f t="shared" si="450"/>
        <v>4</v>
      </c>
      <c r="G1168" s="50">
        <f t="shared" si="451"/>
        <v>255</v>
      </c>
      <c r="H1168" s="50">
        <f t="shared" si="452"/>
        <v>4255</v>
      </c>
      <c r="I1168" s="57">
        <v>2022</v>
      </c>
      <c r="J1168" s="57" t="s">
        <v>607</v>
      </c>
      <c r="K1168" s="57" t="s">
        <v>573</v>
      </c>
      <c r="L1168" s="57" t="str">
        <f t="shared" si="453"/>
        <v>2022_専・情報</v>
      </c>
      <c r="M1168" s="57" t="str">
        <f t="shared" si="454"/>
        <v>2022_専・情報_学校設定科目</v>
      </c>
      <c r="N1168" s="57">
        <f t="shared" si="448"/>
        <v>4255</v>
      </c>
      <c r="P1168" s="57">
        <f t="shared" si="455"/>
        <v>1167</v>
      </c>
    </row>
    <row r="1169" spans="2:16" x14ac:dyDescent="0.15">
      <c r="B1169" s="50">
        <f t="shared" si="445"/>
        <v>21</v>
      </c>
      <c r="C1169" s="50">
        <f t="shared" si="446"/>
        <v>1</v>
      </c>
      <c r="D1169" s="50" t="str">
        <f t="shared" si="447"/>
        <v>2022_21_1</v>
      </c>
      <c r="E1169" s="50" t="str">
        <f t="shared" si="449"/>
        <v>4_1_21</v>
      </c>
      <c r="F1169" s="50">
        <f t="shared" si="450"/>
        <v>4</v>
      </c>
      <c r="G1169" s="50">
        <f t="shared" si="451"/>
        <v>256</v>
      </c>
      <c r="H1169" s="50">
        <f t="shared" si="452"/>
        <v>4256</v>
      </c>
      <c r="I1169" s="57">
        <v>2022</v>
      </c>
      <c r="J1169" s="57" t="s">
        <v>282</v>
      </c>
      <c r="K1169" s="57" t="s">
        <v>283</v>
      </c>
      <c r="L1169" s="57" t="str">
        <f t="shared" si="453"/>
        <v>2022_福祉</v>
      </c>
      <c r="M1169" s="57" t="str">
        <f t="shared" si="454"/>
        <v>2022_福祉_社会福祉基礎</v>
      </c>
      <c r="N1169" s="57">
        <f t="shared" si="448"/>
        <v>4256</v>
      </c>
      <c r="P1169" s="57">
        <f t="shared" si="455"/>
        <v>1168</v>
      </c>
    </row>
    <row r="1170" spans="2:16" x14ac:dyDescent="0.15">
      <c r="B1170" s="50">
        <f t="shared" si="445"/>
        <v>21</v>
      </c>
      <c r="C1170" s="50">
        <f t="shared" si="446"/>
        <v>2</v>
      </c>
      <c r="D1170" s="50" t="str">
        <f t="shared" si="447"/>
        <v>2022_21_2</v>
      </c>
      <c r="E1170" s="50" t="str">
        <f t="shared" si="449"/>
        <v>4_2_21</v>
      </c>
      <c r="F1170" s="50">
        <f t="shared" si="450"/>
        <v>4</v>
      </c>
      <c r="G1170" s="50">
        <f t="shared" si="451"/>
        <v>257</v>
      </c>
      <c r="H1170" s="50">
        <f t="shared" si="452"/>
        <v>4257</v>
      </c>
      <c r="I1170" s="57">
        <v>2022</v>
      </c>
      <c r="J1170" s="57" t="s">
        <v>282</v>
      </c>
      <c r="K1170" s="57" t="s">
        <v>284</v>
      </c>
      <c r="L1170" s="57" t="str">
        <f t="shared" si="453"/>
        <v>2022_福祉</v>
      </c>
      <c r="M1170" s="57" t="str">
        <f t="shared" si="454"/>
        <v>2022_福祉_介護福祉基礎</v>
      </c>
      <c r="N1170" s="57">
        <f t="shared" si="448"/>
        <v>4257</v>
      </c>
      <c r="P1170" s="57">
        <f t="shared" si="455"/>
        <v>1169</v>
      </c>
    </row>
    <row r="1171" spans="2:16" x14ac:dyDescent="0.15">
      <c r="B1171" s="50">
        <f t="shared" si="445"/>
        <v>21</v>
      </c>
      <c r="C1171" s="50">
        <f t="shared" si="446"/>
        <v>3</v>
      </c>
      <c r="D1171" s="50" t="str">
        <f t="shared" si="447"/>
        <v>2022_21_3</v>
      </c>
      <c r="E1171" s="50" t="str">
        <f t="shared" si="449"/>
        <v>4_3_21</v>
      </c>
      <c r="F1171" s="50">
        <f t="shared" si="450"/>
        <v>4</v>
      </c>
      <c r="G1171" s="50">
        <f t="shared" si="451"/>
        <v>258</v>
      </c>
      <c r="H1171" s="50">
        <f t="shared" si="452"/>
        <v>4258</v>
      </c>
      <c r="I1171" s="57">
        <v>2022</v>
      </c>
      <c r="J1171" s="57" t="s">
        <v>282</v>
      </c>
      <c r="K1171" s="57" t="s">
        <v>285</v>
      </c>
      <c r="L1171" s="57" t="str">
        <f t="shared" si="453"/>
        <v>2022_福祉</v>
      </c>
      <c r="M1171" s="57" t="str">
        <f t="shared" si="454"/>
        <v>2022_福祉_コミュニケーション技術</v>
      </c>
      <c r="N1171" s="57">
        <f t="shared" si="448"/>
        <v>4258</v>
      </c>
      <c r="P1171" s="57">
        <f t="shared" si="455"/>
        <v>1170</v>
      </c>
    </row>
    <row r="1172" spans="2:16" x14ac:dyDescent="0.15">
      <c r="B1172" s="50">
        <f t="shared" si="445"/>
        <v>21</v>
      </c>
      <c r="C1172" s="50">
        <f t="shared" si="446"/>
        <v>4</v>
      </c>
      <c r="D1172" s="50" t="str">
        <f t="shared" si="447"/>
        <v>2022_21_4</v>
      </c>
      <c r="E1172" s="50" t="str">
        <f t="shared" si="449"/>
        <v>4_4_21</v>
      </c>
      <c r="F1172" s="50">
        <f t="shared" si="450"/>
        <v>4</v>
      </c>
      <c r="G1172" s="50">
        <f t="shared" si="451"/>
        <v>259</v>
      </c>
      <c r="H1172" s="50">
        <f t="shared" si="452"/>
        <v>4259</v>
      </c>
      <c r="I1172" s="57">
        <v>2022</v>
      </c>
      <c r="J1172" s="57" t="s">
        <v>282</v>
      </c>
      <c r="K1172" s="57" t="s">
        <v>286</v>
      </c>
      <c r="L1172" s="57" t="str">
        <f t="shared" si="453"/>
        <v>2022_福祉</v>
      </c>
      <c r="M1172" s="57" t="str">
        <f t="shared" si="454"/>
        <v>2022_福祉_生活支援技術</v>
      </c>
      <c r="N1172" s="57">
        <f t="shared" si="448"/>
        <v>4259</v>
      </c>
      <c r="P1172" s="57">
        <f t="shared" si="455"/>
        <v>1171</v>
      </c>
    </row>
    <row r="1173" spans="2:16" x14ac:dyDescent="0.15">
      <c r="B1173" s="50">
        <f t="shared" si="445"/>
        <v>21</v>
      </c>
      <c r="C1173" s="50">
        <f t="shared" si="446"/>
        <v>5</v>
      </c>
      <c r="D1173" s="50" t="str">
        <f t="shared" si="447"/>
        <v>2022_21_5</v>
      </c>
      <c r="E1173" s="50" t="str">
        <f t="shared" si="449"/>
        <v>4_5_21</v>
      </c>
      <c r="F1173" s="50">
        <f t="shared" si="450"/>
        <v>4</v>
      </c>
      <c r="G1173" s="50">
        <f t="shared" si="451"/>
        <v>260</v>
      </c>
      <c r="H1173" s="50">
        <f t="shared" si="452"/>
        <v>4260</v>
      </c>
      <c r="I1173" s="57">
        <v>2022</v>
      </c>
      <c r="J1173" s="57" t="s">
        <v>282</v>
      </c>
      <c r="K1173" s="57" t="s">
        <v>287</v>
      </c>
      <c r="L1173" s="57" t="str">
        <f t="shared" si="453"/>
        <v>2022_福祉</v>
      </c>
      <c r="M1173" s="57" t="str">
        <f t="shared" si="454"/>
        <v>2022_福祉_介護過程</v>
      </c>
      <c r="N1173" s="57">
        <f t="shared" si="448"/>
        <v>4260</v>
      </c>
      <c r="P1173" s="57">
        <f t="shared" si="455"/>
        <v>1172</v>
      </c>
    </row>
    <row r="1174" spans="2:16" x14ac:dyDescent="0.15">
      <c r="B1174" s="50">
        <f t="shared" si="445"/>
        <v>21</v>
      </c>
      <c r="C1174" s="50">
        <f t="shared" si="446"/>
        <v>6</v>
      </c>
      <c r="D1174" s="50" t="str">
        <f t="shared" si="447"/>
        <v>2022_21_6</v>
      </c>
      <c r="E1174" s="50" t="str">
        <f t="shared" si="449"/>
        <v>4_6_21</v>
      </c>
      <c r="F1174" s="50">
        <f t="shared" si="450"/>
        <v>4</v>
      </c>
      <c r="G1174" s="50">
        <f t="shared" si="451"/>
        <v>261</v>
      </c>
      <c r="H1174" s="50">
        <f t="shared" si="452"/>
        <v>4261</v>
      </c>
      <c r="I1174" s="57">
        <v>2022</v>
      </c>
      <c r="J1174" s="57" t="s">
        <v>282</v>
      </c>
      <c r="K1174" s="57" t="s">
        <v>288</v>
      </c>
      <c r="L1174" s="57" t="str">
        <f t="shared" si="453"/>
        <v>2022_福祉</v>
      </c>
      <c r="M1174" s="57" t="str">
        <f t="shared" si="454"/>
        <v>2022_福祉_介護総合演習</v>
      </c>
      <c r="N1174" s="57">
        <f t="shared" si="448"/>
        <v>4261</v>
      </c>
      <c r="P1174" s="57">
        <f t="shared" si="455"/>
        <v>1173</v>
      </c>
    </row>
    <row r="1175" spans="2:16" x14ac:dyDescent="0.15">
      <c r="B1175" s="50">
        <f t="shared" si="445"/>
        <v>21</v>
      </c>
      <c r="C1175" s="50">
        <f t="shared" si="446"/>
        <v>7</v>
      </c>
      <c r="D1175" s="50" t="str">
        <f t="shared" si="447"/>
        <v>2022_21_7</v>
      </c>
      <c r="E1175" s="50" t="str">
        <f t="shared" si="449"/>
        <v>4_7_21</v>
      </c>
      <c r="F1175" s="50">
        <f t="shared" si="450"/>
        <v>4</v>
      </c>
      <c r="G1175" s="50">
        <f t="shared" si="451"/>
        <v>262</v>
      </c>
      <c r="H1175" s="50">
        <f t="shared" si="452"/>
        <v>4262</v>
      </c>
      <c r="I1175" s="57">
        <v>2022</v>
      </c>
      <c r="J1175" s="57" t="s">
        <v>282</v>
      </c>
      <c r="K1175" s="57" t="s">
        <v>289</v>
      </c>
      <c r="L1175" s="57" t="str">
        <f t="shared" si="453"/>
        <v>2022_福祉</v>
      </c>
      <c r="M1175" s="57" t="str">
        <f t="shared" si="454"/>
        <v>2022_福祉_介護実習</v>
      </c>
      <c r="N1175" s="57">
        <f t="shared" si="448"/>
        <v>4262</v>
      </c>
      <c r="P1175" s="57">
        <f t="shared" si="455"/>
        <v>1174</v>
      </c>
    </row>
    <row r="1176" spans="2:16" x14ac:dyDescent="0.15">
      <c r="B1176" s="50">
        <f t="shared" si="445"/>
        <v>21</v>
      </c>
      <c r="C1176" s="50">
        <f t="shared" si="446"/>
        <v>8</v>
      </c>
      <c r="D1176" s="50" t="str">
        <f t="shared" si="447"/>
        <v>2022_21_8</v>
      </c>
      <c r="E1176" s="50" t="str">
        <f t="shared" si="449"/>
        <v>4_8_21</v>
      </c>
      <c r="F1176" s="50">
        <f t="shared" si="450"/>
        <v>4</v>
      </c>
      <c r="G1176" s="50">
        <f t="shared" si="451"/>
        <v>263</v>
      </c>
      <c r="H1176" s="50">
        <f t="shared" si="452"/>
        <v>4263</v>
      </c>
      <c r="I1176" s="57">
        <v>2022</v>
      </c>
      <c r="J1176" s="57" t="s">
        <v>282</v>
      </c>
      <c r="K1176" s="57" t="s">
        <v>290</v>
      </c>
      <c r="L1176" s="57" t="str">
        <f t="shared" si="453"/>
        <v>2022_福祉</v>
      </c>
      <c r="M1176" s="57" t="str">
        <f t="shared" si="454"/>
        <v>2022_福祉_こころとからだの理解</v>
      </c>
      <c r="N1176" s="57">
        <f t="shared" si="448"/>
        <v>4263</v>
      </c>
      <c r="P1176" s="57">
        <f t="shared" si="455"/>
        <v>1175</v>
      </c>
    </row>
    <row r="1177" spans="2:16" x14ac:dyDescent="0.15">
      <c r="B1177" s="50">
        <f t="shared" si="445"/>
        <v>21</v>
      </c>
      <c r="C1177" s="50">
        <f t="shared" si="446"/>
        <v>9</v>
      </c>
      <c r="D1177" s="50" t="str">
        <f t="shared" si="447"/>
        <v>2022_21_9</v>
      </c>
      <c r="E1177" s="50" t="str">
        <f t="shared" si="449"/>
        <v>4_9_21</v>
      </c>
      <c r="F1177" s="50">
        <f t="shared" si="450"/>
        <v>4</v>
      </c>
      <c r="G1177" s="50">
        <f t="shared" si="451"/>
        <v>264</v>
      </c>
      <c r="H1177" s="50">
        <f t="shared" si="452"/>
        <v>4264</v>
      </c>
      <c r="I1177" s="57">
        <v>2022</v>
      </c>
      <c r="J1177" s="57" t="s">
        <v>282</v>
      </c>
      <c r="K1177" s="57" t="s">
        <v>291</v>
      </c>
      <c r="L1177" s="57" t="str">
        <f t="shared" si="453"/>
        <v>2022_福祉</v>
      </c>
      <c r="M1177" s="57" t="str">
        <f t="shared" si="454"/>
        <v>2022_福祉_福祉情報</v>
      </c>
      <c r="N1177" s="57">
        <f t="shared" si="448"/>
        <v>4264</v>
      </c>
      <c r="P1177" s="57">
        <f t="shared" si="455"/>
        <v>1176</v>
      </c>
    </row>
    <row r="1178" spans="2:16" x14ac:dyDescent="0.15">
      <c r="B1178" s="50">
        <f t="shared" si="445"/>
        <v>21</v>
      </c>
      <c r="C1178" s="50">
        <f t="shared" si="446"/>
        <v>10</v>
      </c>
      <c r="D1178" s="50" t="str">
        <f t="shared" si="447"/>
        <v>2022_21_10</v>
      </c>
      <c r="E1178" s="50" t="str">
        <f t="shared" si="449"/>
        <v>4_10_21</v>
      </c>
      <c r="F1178" s="50">
        <f t="shared" si="450"/>
        <v>4</v>
      </c>
      <c r="G1178" s="50">
        <f t="shared" si="451"/>
        <v>265</v>
      </c>
      <c r="H1178" s="50">
        <f t="shared" si="452"/>
        <v>4265</v>
      </c>
      <c r="I1178" s="57">
        <v>2022</v>
      </c>
      <c r="J1178" s="57" t="s">
        <v>282</v>
      </c>
      <c r="K1178" s="57" t="s">
        <v>573</v>
      </c>
      <c r="L1178" s="57" t="str">
        <f t="shared" si="453"/>
        <v>2022_福祉</v>
      </c>
      <c r="M1178" s="57" t="str">
        <f t="shared" si="454"/>
        <v>2022_福祉_学校設定科目</v>
      </c>
      <c r="N1178" s="57">
        <f t="shared" si="448"/>
        <v>4265</v>
      </c>
      <c r="P1178" s="57">
        <f t="shared" si="455"/>
        <v>1177</v>
      </c>
    </row>
    <row r="1179" spans="2:16" x14ac:dyDescent="0.15">
      <c r="B1179" s="50">
        <f t="shared" si="445"/>
        <v>22</v>
      </c>
      <c r="C1179" s="50">
        <f t="shared" si="446"/>
        <v>1</v>
      </c>
      <c r="D1179" s="50" t="str">
        <f t="shared" si="447"/>
        <v>2022_22_1</v>
      </c>
      <c r="E1179" s="50" t="str">
        <f t="shared" si="449"/>
        <v>4_1_22</v>
      </c>
      <c r="F1179" s="50">
        <f t="shared" si="450"/>
        <v>4</v>
      </c>
      <c r="G1179" s="50">
        <f t="shared" si="451"/>
        <v>266</v>
      </c>
      <c r="H1179" s="50">
        <f t="shared" si="452"/>
        <v>4266</v>
      </c>
      <c r="I1179" s="57">
        <v>2022</v>
      </c>
      <c r="J1179" s="57" t="s">
        <v>680</v>
      </c>
      <c r="K1179" s="57" t="s">
        <v>292</v>
      </c>
      <c r="L1179" s="57" t="str">
        <f t="shared" si="453"/>
        <v>2022_専・理数</v>
      </c>
      <c r="M1179" s="57" t="str">
        <f t="shared" si="454"/>
        <v>2022_専・理数_理数数学Ⅰ</v>
      </c>
      <c r="N1179" s="57">
        <f t="shared" si="448"/>
        <v>4266</v>
      </c>
      <c r="P1179" s="57">
        <f t="shared" si="455"/>
        <v>1178</v>
      </c>
    </row>
    <row r="1180" spans="2:16" x14ac:dyDescent="0.15">
      <c r="B1180" s="50">
        <f t="shared" si="445"/>
        <v>22</v>
      </c>
      <c r="C1180" s="50">
        <f t="shared" si="446"/>
        <v>2</v>
      </c>
      <c r="D1180" s="50" t="str">
        <f t="shared" si="447"/>
        <v>2022_22_2</v>
      </c>
      <c r="E1180" s="50" t="str">
        <f t="shared" si="449"/>
        <v>4_2_22</v>
      </c>
      <c r="F1180" s="50">
        <f t="shared" si="450"/>
        <v>4</v>
      </c>
      <c r="G1180" s="50">
        <f t="shared" si="451"/>
        <v>267</v>
      </c>
      <c r="H1180" s="50">
        <f t="shared" si="452"/>
        <v>4267</v>
      </c>
      <c r="I1180" s="57">
        <v>2022</v>
      </c>
      <c r="J1180" s="57" t="s">
        <v>680</v>
      </c>
      <c r="K1180" s="57" t="s">
        <v>293</v>
      </c>
      <c r="L1180" s="57" t="str">
        <f t="shared" si="453"/>
        <v>2022_専・理数</v>
      </c>
      <c r="M1180" s="57" t="str">
        <f t="shared" si="454"/>
        <v>2022_専・理数_理数数学Ⅱ</v>
      </c>
      <c r="N1180" s="57">
        <f t="shared" si="448"/>
        <v>4267</v>
      </c>
      <c r="P1180" s="57">
        <f t="shared" si="455"/>
        <v>1179</v>
      </c>
    </row>
    <row r="1181" spans="2:16" x14ac:dyDescent="0.15">
      <c r="B1181" s="50">
        <f t="shared" si="445"/>
        <v>22</v>
      </c>
      <c r="C1181" s="50">
        <f t="shared" si="446"/>
        <v>3</v>
      </c>
      <c r="D1181" s="50" t="str">
        <f t="shared" si="447"/>
        <v>2022_22_3</v>
      </c>
      <c r="E1181" s="50" t="str">
        <f t="shared" si="449"/>
        <v>4_3_22</v>
      </c>
      <c r="F1181" s="50">
        <f t="shared" si="450"/>
        <v>4</v>
      </c>
      <c r="G1181" s="50">
        <f t="shared" si="451"/>
        <v>268</v>
      </c>
      <c r="H1181" s="50">
        <f t="shared" si="452"/>
        <v>4268</v>
      </c>
      <c r="I1181" s="57">
        <v>2022</v>
      </c>
      <c r="J1181" s="57" t="s">
        <v>680</v>
      </c>
      <c r="K1181" s="57" t="s">
        <v>294</v>
      </c>
      <c r="L1181" s="57" t="str">
        <f t="shared" si="453"/>
        <v>2022_専・理数</v>
      </c>
      <c r="M1181" s="57" t="str">
        <f t="shared" si="454"/>
        <v>2022_専・理数_理数数学特論</v>
      </c>
      <c r="N1181" s="57">
        <f t="shared" si="448"/>
        <v>4268</v>
      </c>
      <c r="P1181" s="57">
        <f t="shared" si="455"/>
        <v>1180</v>
      </c>
    </row>
    <row r="1182" spans="2:16" x14ac:dyDescent="0.15">
      <c r="B1182" s="50">
        <f t="shared" si="445"/>
        <v>22</v>
      </c>
      <c r="C1182" s="50">
        <f t="shared" si="446"/>
        <v>4</v>
      </c>
      <c r="D1182" s="50" t="str">
        <f t="shared" si="447"/>
        <v>2022_22_4</v>
      </c>
      <c r="E1182" s="50" t="str">
        <f t="shared" si="449"/>
        <v>4_4_22</v>
      </c>
      <c r="F1182" s="50">
        <f t="shared" si="450"/>
        <v>4</v>
      </c>
      <c r="G1182" s="50">
        <f t="shared" si="451"/>
        <v>269</v>
      </c>
      <c r="H1182" s="50">
        <f t="shared" si="452"/>
        <v>4269</v>
      </c>
      <c r="I1182" s="57">
        <v>2022</v>
      </c>
      <c r="J1182" s="57" t="s">
        <v>680</v>
      </c>
      <c r="K1182" s="57" t="s">
        <v>295</v>
      </c>
      <c r="L1182" s="57" t="str">
        <f t="shared" si="453"/>
        <v>2022_専・理数</v>
      </c>
      <c r="M1182" s="57" t="str">
        <f t="shared" si="454"/>
        <v>2022_専・理数_理数物理</v>
      </c>
      <c r="N1182" s="57">
        <f t="shared" si="448"/>
        <v>4269</v>
      </c>
      <c r="P1182" s="57">
        <f t="shared" si="455"/>
        <v>1181</v>
      </c>
    </row>
    <row r="1183" spans="2:16" x14ac:dyDescent="0.15">
      <c r="B1183" s="50">
        <f t="shared" si="445"/>
        <v>22</v>
      </c>
      <c r="C1183" s="50">
        <f t="shared" si="446"/>
        <v>5</v>
      </c>
      <c r="D1183" s="50" t="str">
        <f t="shared" si="447"/>
        <v>2022_22_5</v>
      </c>
      <c r="E1183" s="50" t="str">
        <f t="shared" si="449"/>
        <v>4_5_22</v>
      </c>
      <c r="F1183" s="50">
        <f t="shared" si="450"/>
        <v>4</v>
      </c>
      <c r="G1183" s="50">
        <f t="shared" si="451"/>
        <v>270</v>
      </c>
      <c r="H1183" s="50">
        <f t="shared" si="452"/>
        <v>4270</v>
      </c>
      <c r="I1183" s="57">
        <v>2022</v>
      </c>
      <c r="J1183" s="57" t="s">
        <v>680</v>
      </c>
      <c r="K1183" s="57" t="s">
        <v>296</v>
      </c>
      <c r="L1183" s="57" t="str">
        <f t="shared" si="453"/>
        <v>2022_専・理数</v>
      </c>
      <c r="M1183" s="57" t="str">
        <f t="shared" si="454"/>
        <v>2022_専・理数_理数化学</v>
      </c>
      <c r="N1183" s="57">
        <f t="shared" si="448"/>
        <v>4270</v>
      </c>
      <c r="P1183" s="57">
        <f t="shared" si="455"/>
        <v>1182</v>
      </c>
    </row>
    <row r="1184" spans="2:16" x14ac:dyDescent="0.15">
      <c r="B1184" s="50">
        <f t="shared" si="445"/>
        <v>22</v>
      </c>
      <c r="C1184" s="50">
        <f t="shared" si="446"/>
        <v>6</v>
      </c>
      <c r="D1184" s="50" t="str">
        <f t="shared" si="447"/>
        <v>2022_22_6</v>
      </c>
      <c r="E1184" s="50" t="str">
        <f t="shared" si="449"/>
        <v>4_6_22</v>
      </c>
      <c r="F1184" s="50">
        <f t="shared" si="450"/>
        <v>4</v>
      </c>
      <c r="G1184" s="50">
        <f t="shared" si="451"/>
        <v>271</v>
      </c>
      <c r="H1184" s="50">
        <f t="shared" si="452"/>
        <v>4271</v>
      </c>
      <c r="I1184" s="57">
        <v>2022</v>
      </c>
      <c r="J1184" s="57" t="s">
        <v>680</v>
      </c>
      <c r="K1184" s="57" t="s">
        <v>297</v>
      </c>
      <c r="L1184" s="57" t="str">
        <f t="shared" si="453"/>
        <v>2022_専・理数</v>
      </c>
      <c r="M1184" s="57" t="str">
        <f t="shared" si="454"/>
        <v>2022_専・理数_理数生物</v>
      </c>
      <c r="N1184" s="57">
        <f t="shared" si="448"/>
        <v>4271</v>
      </c>
      <c r="P1184" s="57">
        <f t="shared" si="455"/>
        <v>1183</v>
      </c>
    </row>
    <row r="1185" spans="2:16" x14ac:dyDescent="0.15">
      <c r="B1185" s="50">
        <f t="shared" si="445"/>
        <v>22</v>
      </c>
      <c r="C1185" s="50">
        <f t="shared" si="446"/>
        <v>7</v>
      </c>
      <c r="D1185" s="50" t="str">
        <f t="shared" si="447"/>
        <v>2022_22_7</v>
      </c>
      <c r="E1185" s="50" t="str">
        <f t="shared" si="449"/>
        <v>4_7_22</v>
      </c>
      <c r="F1185" s="50">
        <f t="shared" si="450"/>
        <v>4</v>
      </c>
      <c r="G1185" s="50">
        <f t="shared" si="451"/>
        <v>272</v>
      </c>
      <c r="H1185" s="50">
        <f t="shared" si="452"/>
        <v>4272</v>
      </c>
      <c r="I1185" s="57">
        <v>2022</v>
      </c>
      <c r="J1185" s="57" t="s">
        <v>680</v>
      </c>
      <c r="K1185" s="57" t="s">
        <v>298</v>
      </c>
      <c r="L1185" s="57" t="str">
        <f t="shared" si="453"/>
        <v>2022_専・理数</v>
      </c>
      <c r="M1185" s="57" t="str">
        <f t="shared" si="454"/>
        <v>2022_専・理数_理数地学</v>
      </c>
      <c r="N1185" s="57">
        <f t="shared" si="448"/>
        <v>4272</v>
      </c>
      <c r="P1185" s="57">
        <f t="shared" si="455"/>
        <v>1184</v>
      </c>
    </row>
    <row r="1186" spans="2:16" x14ac:dyDescent="0.15">
      <c r="B1186" s="50">
        <f t="shared" si="445"/>
        <v>22</v>
      </c>
      <c r="C1186" s="50">
        <f t="shared" si="446"/>
        <v>8</v>
      </c>
      <c r="D1186" s="50" t="str">
        <f t="shared" si="447"/>
        <v>2022_22_8</v>
      </c>
      <c r="E1186" s="50" t="str">
        <f t="shared" si="449"/>
        <v>4_8_22</v>
      </c>
      <c r="F1186" s="50">
        <f t="shared" si="450"/>
        <v>4</v>
      </c>
      <c r="G1186" s="50">
        <f t="shared" si="451"/>
        <v>273</v>
      </c>
      <c r="H1186" s="50">
        <f t="shared" si="452"/>
        <v>4273</v>
      </c>
      <c r="I1186" s="57">
        <v>2022</v>
      </c>
      <c r="J1186" s="57" t="s">
        <v>680</v>
      </c>
      <c r="K1186" s="57" t="s">
        <v>573</v>
      </c>
      <c r="L1186" s="57" t="str">
        <f t="shared" si="453"/>
        <v>2022_専・理数</v>
      </c>
      <c r="M1186" s="57" t="str">
        <f t="shared" si="454"/>
        <v>2022_専・理数_学校設定科目</v>
      </c>
      <c r="N1186" s="57">
        <f t="shared" si="448"/>
        <v>4273</v>
      </c>
      <c r="P1186" s="57">
        <f t="shared" si="455"/>
        <v>1185</v>
      </c>
    </row>
    <row r="1187" spans="2:16" x14ac:dyDescent="0.15">
      <c r="B1187" s="50">
        <f t="shared" si="445"/>
        <v>23</v>
      </c>
      <c r="C1187" s="50">
        <f t="shared" si="446"/>
        <v>1</v>
      </c>
      <c r="D1187" s="50" t="str">
        <f t="shared" si="447"/>
        <v>2022_23_1</v>
      </c>
      <c r="E1187" s="50" t="str">
        <f t="shared" si="449"/>
        <v>4_1_23</v>
      </c>
      <c r="F1187" s="50">
        <f t="shared" si="450"/>
        <v>4</v>
      </c>
      <c r="G1187" s="50">
        <f t="shared" si="451"/>
        <v>274</v>
      </c>
      <c r="H1187" s="50">
        <f t="shared" si="452"/>
        <v>4274</v>
      </c>
      <c r="I1187" s="57">
        <v>2022</v>
      </c>
      <c r="J1187" s="57" t="s">
        <v>88</v>
      </c>
      <c r="K1187" s="57" t="s">
        <v>299</v>
      </c>
      <c r="L1187" s="57" t="str">
        <f t="shared" si="453"/>
        <v>2022_体育</v>
      </c>
      <c r="M1187" s="57" t="str">
        <f t="shared" si="454"/>
        <v>2022_体育_スポーツ概論</v>
      </c>
      <c r="N1187" s="57">
        <f t="shared" si="448"/>
        <v>4274</v>
      </c>
      <c r="P1187" s="57">
        <f t="shared" si="455"/>
        <v>1186</v>
      </c>
    </row>
    <row r="1188" spans="2:16" x14ac:dyDescent="0.15">
      <c r="B1188" s="50">
        <f t="shared" si="445"/>
        <v>23</v>
      </c>
      <c r="C1188" s="50">
        <f t="shared" si="446"/>
        <v>2</v>
      </c>
      <c r="D1188" s="50" t="str">
        <f t="shared" si="447"/>
        <v>2022_23_2</v>
      </c>
      <c r="E1188" s="50" t="str">
        <f t="shared" si="449"/>
        <v>4_2_23</v>
      </c>
      <c r="F1188" s="50">
        <f t="shared" si="450"/>
        <v>4</v>
      </c>
      <c r="G1188" s="50">
        <f t="shared" si="451"/>
        <v>275</v>
      </c>
      <c r="H1188" s="50">
        <f t="shared" si="452"/>
        <v>4275</v>
      </c>
      <c r="I1188" s="57">
        <v>2022</v>
      </c>
      <c r="J1188" s="57" t="s">
        <v>88</v>
      </c>
      <c r="K1188" s="57" t="s">
        <v>300</v>
      </c>
      <c r="L1188" s="57" t="str">
        <f t="shared" si="453"/>
        <v>2022_体育</v>
      </c>
      <c r="M1188" s="57" t="str">
        <f t="shared" si="454"/>
        <v>2022_体育_スポーツⅠ</v>
      </c>
      <c r="N1188" s="57">
        <f t="shared" si="448"/>
        <v>4275</v>
      </c>
      <c r="P1188" s="57">
        <f t="shared" si="455"/>
        <v>1187</v>
      </c>
    </row>
    <row r="1189" spans="2:16" x14ac:dyDescent="0.15">
      <c r="B1189" s="50">
        <f t="shared" si="445"/>
        <v>23</v>
      </c>
      <c r="C1189" s="50">
        <f t="shared" si="446"/>
        <v>3</v>
      </c>
      <c r="D1189" s="50" t="str">
        <f t="shared" si="447"/>
        <v>2022_23_3</v>
      </c>
      <c r="E1189" s="50" t="str">
        <f t="shared" si="449"/>
        <v>4_3_23</v>
      </c>
      <c r="F1189" s="50">
        <f t="shared" si="450"/>
        <v>4</v>
      </c>
      <c r="G1189" s="50">
        <f t="shared" si="451"/>
        <v>276</v>
      </c>
      <c r="H1189" s="50">
        <f t="shared" si="452"/>
        <v>4276</v>
      </c>
      <c r="I1189" s="57">
        <v>2022</v>
      </c>
      <c r="J1189" s="57" t="s">
        <v>88</v>
      </c>
      <c r="K1189" s="57" t="s">
        <v>301</v>
      </c>
      <c r="L1189" s="57" t="str">
        <f t="shared" si="453"/>
        <v>2022_体育</v>
      </c>
      <c r="M1189" s="57" t="str">
        <f t="shared" si="454"/>
        <v>2022_体育_スポーツⅡ</v>
      </c>
      <c r="N1189" s="57">
        <f t="shared" si="448"/>
        <v>4276</v>
      </c>
      <c r="P1189" s="57">
        <f t="shared" si="455"/>
        <v>1188</v>
      </c>
    </row>
    <row r="1190" spans="2:16" x14ac:dyDescent="0.15">
      <c r="B1190" s="50">
        <f t="shared" si="445"/>
        <v>23</v>
      </c>
      <c r="C1190" s="50">
        <f t="shared" si="446"/>
        <v>4</v>
      </c>
      <c r="D1190" s="50" t="str">
        <f t="shared" si="447"/>
        <v>2022_23_4</v>
      </c>
      <c r="E1190" s="50" t="str">
        <f t="shared" si="449"/>
        <v>4_4_23</v>
      </c>
      <c r="F1190" s="50">
        <f t="shared" si="450"/>
        <v>4</v>
      </c>
      <c r="G1190" s="50">
        <f t="shared" si="451"/>
        <v>277</v>
      </c>
      <c r="H1190" s="50">
        <f t="shared" si="452"/>
        <v>4277</v>
      </c>
      <c r="I1190" s="57">
        <v>2022</v>
      </c>
      <c r="J1190" s="57" t="s">
        <v>88</v>
      </c>
      <c r="K1190" s="57" t="s">
        <v>302</v>
      </c>
      <c r="L1190" s="57" t="str">
        <f t="shared" si="453"/>
        <v>2022_体育</v>
      </c>
      <c r="M1190" s="57" t="str">
        <f t="shared" si="454"/>
        <v>2022_体育_スポーツⅢ</v>
      </c>
      <c r="N1190" s="57">
        <f t="shared" si="448"/>
        <v>4277</v>
      </c>
      <c r="P1190" s="57">
        <f t="shared" si="455"/>
        <v>1189</v>
      </c>
    </row>
    <row r="1191" spans="2:16" x14ac:dyDescent="0.15">
      <c r="B1191" s="50">
        <f t="shared" si="445"/>
        <v>23</v>
      </c>
      <c r="C1191" s="50">
        <f t="shared" si="446"/>
        <v>5</v>
      </c>
      <c r="D1191" s="50" t="str">
        <f t="shared" si="447"/>
        <v>2022_23_5</v>
      </c>
      <c r="E1191" s="50" t="str">
        <f t="shared" si="449"/>
        <v>4_5_23</v>
      </c>
      <c r="F1191" s="50">
        <f t="shared" si="450"/>
        <v>4</v>
      </c>
      <c r="G1191" s="50">
        <f t="shared" si="451"/>
        <v>278</v>
      </c>
      <c r="H1191" s="50">
        <f t="shared" si="452"/>
        <v>4278</v>
      </c>
      <c r="I1191" s="57">
        <v>2022</v>
      </c>
      <c r="J1191" s="57" t="s">
        <v>88</v>
      </c>
      <c r="K1191" s="57" t="s">
        <v>303</v>
      </c>
      <c r="L1191" s="57" t="str">
        <f t="shared" si="453"/>
        <v>2022_体育</v>
      </c>
      <c r="M1191" s="57" t="str">
        <f t="shared" si="454"/>
        <v>2022_体育_スポーツⅣ</v>
      </c>
      <c r="N1191" s="57">
        <f t="shared" si="448"/>
        <v>4278</v>
      </c>
      <c r="P1191" s="57">
        <f t="shared" si="455"/>
        <v>1190</v>
      </c>
    </row>
    <row r="1192" spans="2:16" x14ac:dyDescent="0.15">
      <c r="B1192" s="50">
        <f t="shared" si="445"/>
        <v>23</v>
      </c>
      <c r="C1192" s="50">
        <f t="shared" si="446"/>
        <v>6</v>
      </c>
      <c r="D1192" s="50" t="str">
        <f t="shared" si="447"/>
        <v>2022_23_6</v>
      </c>
      <c r="E1192" s="50" t="str">
        <f t="shared" si="449"/>
        <v>4_6_23</v>
      </c>
      <c r="F1192" s="50">
        <f t="shared" si="450"/>
        <v>4</v>
      </c>
      <c r="G1192" s="50">
        <f t="shared" si="451"/>
        <v>279</v>
      </c>
      <c r="H1192" s="50">
        <f t="shared" si="452"/>
        <v>4279</v>
      </c>
      <c r="I1192" s="57">
        <v>2022</v>
      </c>
      <c r="J1192" s="57" t="s">
        <v>88</v>
      </c>
      <c r="K1192" s="57" t="s">
        <v>304</v>
      </c>
      <c r="L1192" s="57" t="str">
        <f t="shared" si="453"/>
        <v>2022_体育</v>
      </c>
      <c r="M1192" s="57" t="str">
        <f t="shared" si="454"/>
        <v>2022_体育_スポーツⅤ</v>
      </c>
      <c r="N1192" s="57">
        <f t="shared" si="448"/>
        <v>4279</v>
      </c>
      <c r="P1192" s="57">
        <f t="shared" si="455"/>
        <v>1191</v>
      </c>
    </row>
    <row r="1193" spans="2:16" x14ac:dyDescent="0.15">
      <c r="B1193" s="50">
        <f t="shared" si="445"/>
        <v>23</v>
      </c>
      <c r="C1193" s="50">
        <f t="shared" si="446"/>
        <v>7</v>
      </c>
      <c r="D1193" s="50" t="str">
        <f t="shared" si="447"/>
        <v>2022_23_7</v>
      </c>
      <c r="E1193" s="50" t="str">
        <f t="shared" si="449"/>
        <v>4_7_23</v>
      </c>
      <c r="F1193" s="50">
        <f t="shared" si="450"/>
        <v>4</v>
      </c>
      <c r="G1193" s="50">
        <f t="shared" si="451"/>
        <v>280</v>
      </c>
      <c r="H1193" s="50">
        <f t="shared" si="452"/>
        <v>4280</v>
      </c>
      <c r="I1193" s="57">
        <v>2022</v>
      </c>
      <c r="J1193" s="57" t="s">
        <v>88</v>
      </c>
      <c r="K1193" s="57" t="s">
        <v>305</v>
      </c>
      <c r="L1193" s="57" t="str">
        <f t="shared" si="453"/>
        <v>2022_体育</v>
      </c>
      <c r="M1193" s="57" t="str">
        <f t="shared" si="454"/>
        <v>2022_体育_スポーツⅥ</v>
      </c>
      <c r="N1193" s="57">
        <f t="shared" si="448"/>
        <v>4280</v>
      </c>
      <c r="P1193" s="57">
        <f t="shared" si="455"/>
        <v>1192</v>
      </c>
    </row>
    <row r="1194" spans="2:16" x14ac:dyDescent="0.15">
      <c r="B1194" s="50">
        <f t="shared" si="445"/>
        <v>23</v>
      </c>
      <c r="C1194" s="50">
        <f t="shared" si="446"/>
        <v>8</v>
      </c>
      <c r="D1194" s="50" t="str">
        <f t="shared" si="447"/>
        <v>2022_23_8</v>
      </c>
      <c r="E1194" s="50" t="str">
        <f t="shared" si="449"/>
        <v>4_8_23</v>
      </c>
      <c r="F1194" s="50">
        <f t="shared" si="450"/>
        <v>4</v>
      </c>
      <c r="G1194" s="50">
        <f t="shared" si="451"/>
        <v>281</v>
      </c>
      <c r="H1194" s="50">
        <f t="shared" si="452"/>
        <v>4281</v>
      </c>
      <c r="I1194" s="57">
        <v>2022</v>
      </c>
      <c r="J1194" s="57" t="s">
        <v>88</v>
      </c>
      <c r="K1194" s="57" t="s">
        <v>306</v>
      </c>
      <c r="L1194" s="57" t="str">
        <f t="shared" si="453"/>
        <v>2022_体育</v>
      </c>
      <c r="M1194" s="57" t="str">
        <f t="shared" si="454"/>
        <v>2022_体育_スポーツ総合演習</v>
      </c>
      <c r="N1194" s="57">
        <f t="shared" si="448"/>
        <v>4281</v>
      </c>
      <c r="P1194" s="57">
        <f t="shared" si="455"/>
        <v>1193</v>
      </c>
    </row>
    <row r="1195" spans="2:16" x14ac:dyDescent="0.15">
      <c r="B1195" s="50">
        <f t="shared" si="445"/>
        <v>23</v>
      </c>
      <c r="C1195" s="50">
        <f t="shared" si="446"/>
        <v>9</v>
      </c>
      <c r="D1195" s="50" t="str">
        <f t="shared" si="447"/>
        <v>2022_23_9</v>
      </c>
      <c r="E1195" s="50" t="str">
        <f t="shared" si="449"/>
        <v>4_9_23</v>
      </c>
      <c r="F1195" s="50">
        <f t="shared" si="450"/>
        <v>4</v>
      </c>
      <c r="G1195" s="50">
        <f t="shared" si="451"/>
        <v>282</v>
      </c>
      <c r="H1195" s="50">
        <f t="shared" si="452"/>
        <v>4282</v>
      </c>
      <c r="I1195" s="57">
        <v>2022</v>
      </c>
      <c r="J1195" s="57" t="s">
        <v>88</v>
      </c>
      <c r="K1195" s="57" t="s">
        <v>573</v>
      </c>
      <c r="L1195" s="57" t="str">
        <f t="shared" si="453"/>
        <v>2022_体育</v>
      </c>
      <c r="M1195" s="57" t="str">
        <f t="shared" si="454"/>
        <v>2022_体育_学校設定科目</v>
      </c>
      <c r="N1195" s="57">
        <f t="shared" si="448"/>
        <v>4282</v>
      </c>
      <c r="P1195" s="57">
        <f t="shared" si="455"/>
        <v>1194</v>
      </c>
    </row>
    <row r="1196" spans="2:16" x14ac:dyDescent="0.15">
      <c r="B1196" s="50">
        <f t="shared" si="445"/>
        <v>24</v>
      </c>
      <c r="C1196" s="50">
        <f t="shared" si="446"/>
        <v>1</v>
      </c>
      <c r="D1196" s="50" t="str">
        <f t="shared" si="447"/>
        <v>2022_24_1</v>
      </c>
      <c r="E1196" s="50" t="str">
        <f t="shared" si="449"/>
        <v>4_1_24</v>
      </c>
      <c r="F1196" s="50">
        <f t="shared" si="450"/>
        <v>4</v>
      </c>
      <c r="G1196" s="50">
        <f t="shared" si="451"/>
        <v>283</v>
      </c>
      <c r="H1196" s="50">
        <f t="shared" si="452"/>
        <v>4283</v>
      </c>
      <c r="I1196" s="57">
        <v>2022</v>
      </c>
      <c r="J1196" s="57" t="s">
        <v>307</v>
      </c>
      <c r="K1196" s="57" t="s">
        <v>308</v>
      </c>
      <c r="L1196" s="57" t="str">
        <f t="shared" si="453"/>
        <v>2022_音楽</v>
      </c>
      <c r="M1196" s="57" t="str">
        <f t="shared" si="454"/>
        <v>2022_音楽_音楽理論</v>
      </c>
      <c r="N1196" s="57">
        <f t="shared" si="448"/>
        <v>4283</v>
      </c>
      <c r="P1196" s="57">
        <f t="shared" si="455"/>
        <v>1195</v>
      </c>
    </row>
    <row r="1197" spans="2:16" x14ac:dyDescent="0.15">
      <c r="B1197" s="50">
        <f t="shared" si="445"/>
        <v>24</v>
      </c>
      <c r="C1197" s="50">
        <f t="shared" si="446"/>
        <v>2</v>
      </c>
      <c r="D1197" s="50" t="str">
        <f t="shared" si="447"/>
        <v>2022_24_2</v>
      </c>
      <c r="E1197" s="50" t="str">
        <f t="shared" si="449"/>
        <v>4_2_24</v>
      </c>
      <c r="F1197" s="50">
        <f t="shared" si="450"/>
        <v>4</v>
      </c>
      <c r="G1197" s="50">
        <f t="shared" si="451"/>
        <v>284</v>
      </c>
      <c r="H1197" s="50">
        <f t="shared" si="452"/>
        <v>4284</v>
      </c>
      <c r="I1197" s="57">
        <v>2022</v>
      </c>
      <c r="J1197" s="57" t="s">
        <v>307</v>
      </c>
      <c r="K1197" s="57" t="s">
        <v>309</v>
      </c>
      <c r="L1197" s="57" t="str">
        <f t="shared" si="453"/>
        <v>2022_音楽</v>
      </c>
      <c r="M1197" s="57" t="str">
        <f t="shared" si="454"/>
        <v>2022_音楽_音楽史</v>
      </c>
      <c r="N1197" s="57">
        <f t="shared" si="448"/>
        <v>4284</v>
      </c>
      <c r="P1197" s="57">
        <f t="shared" si="455"/>
        <v>1196</v>
      </c>
    </row>
    <row r="1198" spans="2:16" x14ac:dyDescent="0.15">
      <c r="B1198" s="50">
        <f t="shared" si="445"/>
        <v>24</v>
      </c>
      <c r="C1198" s="50">
        <f t="shared" si="446"/>
        <v>3</v>
      </c>
      <c r="D1198" s="50" t="str">
        <f t="shared" si="447"/>
        <v>2022_24_3</v>
      </c>
      <c r="E1198" s="50" t="str">
        <f t="shared" si="449"/>
        <v>4_3_24</v>
      </c>
      <c r="F1198" s="50">
        <f t="shared" si="450"/>
        <v>4</v>
      </c>
      <c r="G1198" s="50">
        <f t="shared" si="451"/>
        <v>285</v>
      </c>
      <c r="H1198" s="50">
        <f t="shared" si="452"/>
        <v>4285</v>
      </c>
      <c r="I1198" s="57">
        <v>2022</v>
      </c>
      <c r="J1198" s="57" t="s">
        <v>307</v>
      </c>
      <c r="K1198" s="57" t="s">
        <v>310</v>
      </c>
      <c r="L1198" s="57" t="str">
        <f t="shared" si="453"/>
        <v>2022_音楽</v>
      </c>
      <c r="M1198" s="57" t="str">
        <f t="shared" si="454"/>
        <v>2022_音楽_演奏研究</v>
      </c>
      <c r="N1198" s="57">
        <f t="shared" si="448"/>
        <v>4285</v>
      </c>
      <c r="P1198" s="57">
        <f t="shared" si="455"/>
        <v>1197</v>
      </c>
    </row>
    <row r="1199" spans="2:16" x14ac:dyDescent="0.15">
      <c r="B1199" s="50">
        <f t="shared" si="445"/>
        <v>24</v>
      </c>
      <c r="C1199" s="50">
        <f t="shared" si="446"/>
        <v>4</v>
      </c>
      <c r="D1199" s="50" t="str">
        <f t="shared" si="447"/>
        <v>2022_24_4</v>
      </c>
      <c r="E1199" s="50" t="str">
        <f t="shared" si="449"/>
        <v>4_4_24</v>
      </c>
      <c r="F1199" s="50">
        <f t="shared" si="450"/>
        <v>4</v>
      </c>
      <c r="G1199" s="50">
        <f t="shared" si="451"/>
        <v>286</v>
      </c>
      <c r="H1199" s="50">
        <f t="shared" si="452"/>
        <v>4286</v>
      </c>
      <c r="I1199" s="57">
        <v>2022</v>
      </c>
      <c r="J1199" s="57" t="s">
        <v>307</v>
      </c>
      <c r="K1199" s="57" t="s">
        <v>311</v>
      </c>
      <c r="L1199" s="57" t="str">
        <f t="shared" si="453"/>
        <v>2022_音楽</v>
      </c>
      <c r="M1199" s="57" t="str">
        <f t="shared" si="454"/>
        <v>2022_音楽_ソルフェージュ</v>
      </c>
      <c r="N1199" s="57">
        <f t="shared" si="448"/>
        <v>4286</v>
      </c>
      <c r="P1199" s="57">
        <f t="shared" si="455"/>
        <v>1198</v>
      </c>
    </row>
    <row r="1200" spans="2:16" x14ac:dyDescent="0.15">
      <c r="B1200" s="50">
        <f t="shared" si="445"/>
        <v>24</v>
      </c>
      <c r="C1200" s="50">
        <f t="shared" si="446"/>
        <v>5</v>
      </c>
      <c r="D1200" s="50" t="str">
        <f t="shared" si="447"/>
        <v>2022_24_5</v>
      </c>
      <c r="E1200" s="50" t="str">
        <f t="shared" si="449"/>
        <v>4_5_24</v>
      </c>
      <c r="F1200" s="50">
        <f t="shared" si="450"/>
        <v>4</v>
      </c>
      <c r="G1200" s="50">
        <f t="shared" si="451"/>
        <v>287</v>
      </c>
      <c r="H1200" s="50">
        <f t="shared" si="452"/>
        <v>4287</v>
      </c>
      <c r="I1200" s="57">
        <v>2022</v>
      </c>
      <c r="J1200" s="57" t="s">
        <v>307</v>
      </c>
      <c r="K1200" s="57" t="s">
        <v>312</v>
      </c>
      <c r="L1200" s="57" t="str">
        <f t="shared" si="453"/>
        <v>2022_音楽</v>
      </c>
      <c r="M1200" s="57" t="str">
        <f t="shared" si="454"/>
        <v>2022_音楽_声楽</v>
      </c>
      <c r="N1200" s="57">
        <f t="shared" si="448"/>
        <v>4287</v>
      </c>
      <c r="P1200" s="57">
        <f t="shared" si="455"/>
        <v>1199</v>
      </c>
    </row>
    <row r="1201" spans="2:16" x14ac:dyDescent="0.15">
      <c r="B1201" s="50">
        <f t="shared" si="445"/>
        <v>24</v>
      </c>
      <c r="C1201" s="50">
        <f t="shared" si="446"/>
        <v>6</v>
      </c>
      <c r="D1201" s="50" t="str">
        <f t="shared" si="447"/>
        <v>2022_24_6</v>
      </c>
      <c r="E1201" s="50" t="str">
        <f t="shared" si="449"/>
        <v>4_6_24</v>
      </c>
      <c r="F1201" s="50">
        <f t="shared" si="450"/>
        <v>4</v>
      </c>
      <c r="G1201" s="50">
        <f t="shared" si="451"/>
        <v>288</v>
      </c>
      <c r="H1201" s="50">
        <f t="shared" si="452"/>
        <v>4288</v>
      </c>
      <c r="I1201" s="57">
        <v>2022</v>
      </c>
      <c r="J1201" s="57" t="s">
        <v>307</v>
      </c>
      <c r="K1201" s="57" t="s">
        <v>313</v>
      </c>
      <c r="L1201" s="57" t="str">
        <f t="shared" si="453"/>
        <v>2022_音楽</v>
      </c>
      <c r="M1201" s="57" t="str">
        <f t="shared" si="454"/>
        <v>2022_音楽_器楽</v>
      </c>
      <c r="N1201" s="57">
        <f t="shared" si="448"/>
        <v>4288</v>
      </c>
      <c r="P1201" s="57">
        <f t="shared" si="455"/>
        <v>1200</v>
      </c>
    </row>
    <row r="1202" spans="2:16" x14ac:dyDescent="0.15">
      <c r="B1202" s="50">
        <f t="shared" si="445"/>
        <v>24</v>
      </c>
      <c r="C1202" s="50">
        <f t="shared" si="446"/>
        <v>7</v>
      </c>
      <c r="D1202" s="50" t="str">
        <f t="shared" si="447"/>
        <v>2022_24_7</v>
      </c>
      <c r="E1202" s="50" t="str">
        <f t="shared" si="449"/>
        <v>4_7_24</v>
      </c>
      <c r="F1202" s="50">
        <f t="shared" si="450"/>
        <v>4</v>
      </c>
      <c r="G1202" s="50">
        <f t="shared" si="451"/>
        <v>289</v>
      </c>
      <c r="H1202" s="50">
        <f t="shared" si="452"/>
        <v>4289</v>
      </c>
      <c r="I1202" s="57">
        <v>2022</v>
      </c>
      <c r="J1202" s="57" t="s">
        <v>307</v>
      </c>
      <c r="K1202" s="57" t="s">
        <v>314</v>
      </c>
      <c r="L1202" s="57" t="str">
        <f t="shared" si="453"/>
        <v>2022_音楽</v>
      </c>
      <c r="M1202" s="57" t="str">
        <f t="shared" si="454"/>
        <v>2022_音楽_作曲</v>
      </c>
      <c r="N1202" s="57">
        <f t="shared" si="448"/>
        <v>4289</v>
      </c>
      <c r="P1202" s="57">
        <f t="shared" si="455"/>
        <v>1201</v>
      </c>
    </row>
    <row r="1203" spans="2:16" x14ac:dyDescent="0.15">
      <c r="B1203" s="50">
        <f t="shared" si="445"/>
        <v>24</v>
      </c>
      <c r="C1203" s="50">
        <f t="shared" si="446"/>
        <v>8</v>
      </c>
      <c r="D1203" s="50" t="str">
        <f t="shared" si="447"/>
        <v>2022_24_8</v>
      </c>
      <c r="E1203" s="50" t="str">
        <f t="shared" si="449"/>
        <v>4_8_24</v>
      </c>
      <c r="F1203" s="50">
        <f t="shared" si="450"/>
        <v>4</v>
      </c>
      <c r="G1203" s="50">
        <f t="shared" si="451"/>
        <v>290</v>
      </c>
      <c r="H1203" s="50">
        <f t="shared" si="452"/>
        <v>4290</v>
      </c>
      <c r="I1203" s="57">
        <v>2022</v>
      </c>
      <c r="J1203" s="57" t="s">
        <v>307</v>
      </c>
      <c r="K1203" s="57" t="s">
        <v>315</v>
      </c>
      <c r="L1203" s="57" t="str">
        <f t="shared" si="453"/>
        <v>2022_音楽</v>
      </c>
      <c r="M1203" s="57" t="str">
        <f t="shared" si="454"/>
        <v>2022_音楽_鑑賞研究</v>
      </c>
      <c r="N1203" s="57">
        <f t="shared" si="448"/>
        <v>4290</v>
      </c>
      <c r="P1203" s="57">
        <f t="shared" si="455"/>
        <v>1202</v>
      </c>
    </row>
    <row r="1204" spans="2:16" x14ac:dyDescent="0.15">
      <c r="B1204" s="50">
        <f t="shared" si="445"/>
        <v>24</v>
      </c>
      <c r="C1204" s="50">
        <f t="shared" si="446"/>
        <v>9</v>
      </c>
      <c r="D1204" s="50" t="str">
        <f t="shared" si="447"/>
        <v>2022_24_9</v>
      </c>
      <c r="E1204" s="50" t="str">
        <f t="shared" si="449"/>
        <v>4_9_24</v>
      </c>
      <c r="F1204" s="50">
        <f t="shared" si="450"/>
        <v>4</v>
      </c>
      <c r="G1204" s="50">
        <f t="shared" si="451"/>
        <v>291</v>
      </c>
      <c r="H1204" s="50">
        <f t="shared" si="452"/>
        <v>4291</v>
      </c>
      <c r="I1204" s="57">
        <v>2022</v>
      </c>
      <c r="J1204" s="57" t="s">
        <v>307</v>
      </c>
      <c r="K1204" s="57" t="s">
        <v>573</v>
      </c>
      <c r="L1204" s="57" t="str">
        <f t="shared" si="453"/>
        <v>2022_音楽</v>
      </c>
      <c r="M1204" s="57" t="str">
        <f t="shared" si="454"/>
        <v>2022_音楽_学校設定科目</v>
      </c>
      <c r="N1204" s="57">
        <f t="shared" si="448"/>
        <v>4291</v>
      </c>
      <c r="P1204" s="57">
        <f t="shared" si="455"/>
        <v>1203</v>
      </c>
    </row>
    <row r="1205" spans="2:16" x14ac:dyDescent="0.15">
      <c r="B1205" s="50">
        <f t="shared" si="445"/>
        <v>25</v>
      </c>
      <c r="C1205" s="50">
        <f t="shared" si="446"/>
        <v>1</v>
      </c>
      <c r="D1205" s="50" t="str">
        <f t="shared" si="447"/>
        <v>2022_25_1</v>
      </c>
      <c r="E1205" s="50" t="str">
        <f t="shared" si="449"/>
        <v>4_1_25</v>
      </c>
      <c r="F1205" s="50">
        <f t="shared" si="450"/>
        <v>4</v>
      </c>
      <c r="G1205" s="50">
        <f t="shared" si="451"/>
        <v>292</v>
      </c>
      <c r="H1205" s="50">
        <f t="shared" si="452"/>
        <v>4292</v>
      </c>
      <c r="I1205" s="57">
        <v>2022</v>
      </c>
      <c r="J1205" s="57" t="s">
        <v>316</v>
      </c>
      <c r="K1205" s="57" t="s">
        <v>317</v>
      </c>
      <c r="L1205" s="57" t="str">
        <f t="shared" si="453"/>
        <v>2022_美術</v>
      </c>
      <c r="M1205" s="57" t="str">
        <f t="shared" si="454"/>
        <v>2022_美術_美術概論</v>
      </c>
      <c r="N1205" s="57">
        <f t="shared" si="448"/>
        <v>4292</v>
      </c>
      <c r="P1205" s="57">
        <f t="shared" si="455"/>
        <v>1204</v>
      </c>
    </row>
    <row r="1206" spans="2:16" x14ac:dyDescent="0.15">
      <c r="B1206" s="50">
        <f t="shared" si="445"/>
        <v>25</v>
      </c>
      <c r="C1206" s="50">
        <f t="shared" si="446"/>
        <v>2</v>
      </c>
      <c r="D1206" s="50" t="str">
        <f t="shared" si="447"/>
        <v>2022_25_2</v>
      </c>
      <c r="E1206" s="50" t="str">
        <f t="shared" si="449"/>
        <v>4_2_25</v>
      </c>
      <c r="F1206" s="50">
        <f t="shared" si="450"/>
        <v>4</v>
      </c>
      <c r="G1206" s="50">
        <f t="shared" si="451"/>
        <v>293</v>
      </c>
      <c r="H1206" s="50">
        <f t="shared" si="452"/>
        <v>4293</v>
      </c>
      <c r="I1206" s="57">
        <v>2022</v>
      </c>
      <c r="J1206" s="57" t="s">
        <v>316</v>
      </c>
      <c r="K1206" s="57" t="s">
        <v>318</v>
      </c>
      <c r="L1206" s="57" t="str">
        <f t="shared" si="453"/>
        <v>2022_美術</v>
      </c>
      <c r="M1206" s="57" t="str">
        <f t="shared" si="454"/>
        <v>2022_美術_美術史</v>
      </c>
      <c r="N1206" s="57">
        <f t="shared" si="448"/>
        <v>4293</v>
      </c>
      <c r="P1206" s="57">
        <f t="shared" si="455"/>
        <v>1205</v>
      </c>
    </row>
    <row r="1207" spans="2:16" x14ac:dyDescent="0.15">
      <c r="B1207" s="50">
        <f t="shared" si="445"/>
        <v>25</v>
      </c>
      <c r="C1207" s="50">
        <f t="shared" si="446"/>
        <v>3</v>
      </c>
      <c r="D1207" s="50" t="str">
        <f t="shared" si="447"/>
        <v>2022_25_3</v>
      </c>
      <c r="E1207" s="50" t="str">
        <f t="shared" si="449"/>
        <v>4_3_25</v>
      </c>
      <c r="F1207" s="50">
        <f t="shared" si="450"/>
        <v>4</v>
      </c>
      <c r="G1207" s="50">
        <f t="shared" si="451"/>
        <v>294</v>
      </c>
      <c r="H1207" s="50">
        <f t="shared" si="452"/>
        <v>4294</v>
      </c>
      <c r="I1207" s="57">
        <v>2022</v>
      </c>
      <c r="J1207" s="57" t="s">
        <v>316</v>
      </c>
      <c r="K1207" s="57" t="s">
        <v>315</v>
      </c>
      <c r="L1207" s="57" t="str">
        <f t="shared" si="453"/>
        <v>2022_美術</v>
      </c>
      <c r="M1207" s="57" t="str">
        <f t="shared" si="454"/>
        <v>2022_美術_鑑賞研究</v>
      </c>
      <c r="N1207" s="57">
        <f t="shared" si="448"/>
        <v>4294</v>
      </c>
      <c r="P1207" s="57">
        <f t="shared" si="455"/>
        <v>1206</v>
      </c>
    </row>
    <row r="1208" spans="2:16" x14ac:dyDescent="0.15">
      <c r="B1208" s="50">
        <f t="shared" si="445"/>
        <v>25</v>
      </c>
      <c r="C1208" s="50">
        <f t="shared" si="446"/>
        <v>4</v>
      </c>
      <c r="D1208" s="50" t="str">
        <f t="shared" si="447"/>
        <v>2022_25_4</v>
      </c>
      <c r="E1208" s="50" t="str">
        <f t="shared" si="449"/>
        <v>4_4_25</v>
      </c>
      <c r="F1208" s="50">
        <f t="shared" si="450"/>
        <v>4</v>
      </c>
      <c r="G1208" s="50">
        <f t="shared" si="451"/>
        <v>295</v>
      </c>
      <c r="H1208" s="50">
        <f t="shared" si="452"/>
        <v>4295</v>
      </c>
      <c r="I1208" s="57">
        <v>2022</v>
      </c>
      <c r="J1208" s="57" t="s">
        <v>316</v>
      </c>
      <c r="K1208" s="57" t="s">
        <v>319</v>
      </c>
      <c r="L1208" s="57" t="str">
        <f t="shared" si="453"/>
        <v>2022_美術</v>
      </c>
      <c r="M1208" s="57" t="str">
        <f t="shared" si="454"/>
        <v>2022_美術_素描</v>
      </c>
      <c r="N1208" s="57">
        <f t="shared" si="448"/>
        <v>4295</v>
      </c>
      <c r="P1208" s="57">
        <f t="shared" si="455"/>
        <v>1207</v>
      </c>
    </row>
    <row r="1209" spans="2:16" x14ac:dyDescent="0.15">
      <c r="B1209" s="50">
        <f t="shared" si="445"/>
        <v>25</v>
      </c>
      <c r="C1209" s="50">
        <f t="shared" si="446"/>
        <v>5</v>
      </c>
      <c r="D1209" s="50" t="str">
        <f t="shared" si="447"/>
        <v>2022_25_5</v>
      </c>
      <c r="E1209" s="50" t="str">
        <f t="shared" si="449"/>
        <v>4_5_25</v>
      </c>
      <c r="F1209" s="50">
        <f t="shared" si="450"/>
        <v>4</v>
      </c>
      <c r="G1209" s="50">
        <f t="shared" si="451"/>
        <v>296</v>
      </c>
      <c r="H1209" s="50">
        <f t="shared" si="452"/>
        <v>4296</v>
      </c>
      <c r="I1209" s="57">
        <v>2022</v>
      </c>
      <c r="J1209" s="57" t="s">
        <v>316</v>
      </c>
      <c r="K1209" s="57" t="s">
        <v>320</v>
      </c>
      <c r="L1209" s="57" t="str">
        <f t="shared" si="453"/>
        <v>2022_美術</v>
      </c>
      <c r="M1209" s="57" t="str">
        <f t="shared" si="454"/>
        <v>2022_美術_構成</v>
      </c>
      <c r="N1209" s="57">
        <f t="shared" si="448"/>
        <v>4296</v>
      </c>
      <c r="P1209" s="57">
        <f t="shared" si="455"/>
        <v>1208</v>
      </c>
    </row>
    <row r="1210" spans="2:16" x14ac:dyDescent="0.15">
      <c r="B1210" s="50">
        <f t="shared" si="445"/>
        <v>25</v>
      </c>
      <c r="C1210" s="50">
        <f t="shared" si="446"/>
        <v>6</v>
      </c>
      <c r="D1210" s="50" t="str">
        <f t="shared" si="447"/>
        <v>2022_25_6</v>
      </c>
      <c r="E1210" s="50" t="str">
        <f t="shared" si="449"/>
        <v>4_6_25</v>
      </c>
      <c r="F1210" s="50">
        <f t="shared" si="450"/>
        <v>4</v>
      </c>
      <c r="G1210" s="50">
        <f t="shared" si="451"/>
        <v>297</v>
      </c>
      <c r="H1210" s="50">
        <f t="shared" si="452"/>
        <v>4297</v>
      </c>
      <c r="I1210" s="57">
        <v>2022</v>
      </c>
      <c r="J1210" s="57" t="s">
        <v>316</v>
      </c>
      <c r="K1210" s="57" t="s">
        <v>321</v>
      </c>
      <c r="L1210" s="57" t="str">
        <f t="shared" si="453"/>
        <v>2022_美術</v>
      </c>
      <c r="M1210" s="57" t="str">
        <f t="shared" si="454"/>
        <v>2022_美術_絵画</v>
      </c>
      <c r="N1210" s="57">
        <f t="shared" si="448"/>
        <v>4297</v>
      </c>
      <c r="P1210" s="57">
        <f t="shared" si="455"/>
        <v>1209</v>
      </c>
    </row>
    <row r="1211" spans="2:16" x14ac:dyDescent="0.15">
      <c r="B1211" s="50">
        <f t="shared" si="445"/>
        <v>25</v>
      </c>
      <c r="C1211" s="50">
        <f t="shared" si="446"/>
        <v>7</v>
      </c>
      <c r="D1211" s="50" t="str">
        <f t="shared" si="447"/>
        <v>2022_25_7</v>
      </c>
      <c r="E1211" s="50" t="str">
        <f t="shared" si="449"/>
        <v>4_7_25</v>
      </c>
      <c r="F1211" s="50">
        <f t="shared" si="450"/>
        <v>4</v>
      </c>
      <c r="G1211" s="50">
        <f t="shared" si="451"/>
        <v>298</v>
      </c>
      <c r="H1211" s="50">
        <f t="shared" si="452"/>
        <v>4298</v>
      </c>
      <c r="I1211" s="57">
        <v>2022</v>
      </c>
      <c r="J1211" s="57" t="s">
        <v>316</v>
      </c>
      <c r="K1211" s="57" t="s">
        <v>322</v>
      </c>
      <c r="L1211" s="57" t="str">
        <f t="shared" si="453"/>
        <v>2022_美術</v>
      </c>
      <c r="M1211" s="57" t="str">
        <f t="shared" si="454"/>
        <v>2022_美術_版画</v>
      </c>
      <c r="N1211" s="57">
        <f t="shared" si="448"/>
        <v>4298</v>
      </c>
      <c r="P1211" s="57">
        <f t="shared" si="455"/>
        <v>1210</v>
      </c>
    </row>
    <row r="1212" spans="2:16" x14ac:dyDescent="0.15">
      <c r="B1212" s="50">
        <f t="shared" si="445"/>
        <v>25</v>
      </c>
      <c r="C1212" s="50">
        <f t="shared" si="446"/>
        <v>8</v>
      </c>
      <c r="D1212" s="50" t="str">
        <f t="shared" si="447"/>
        <v>2022_25_8</v>
      </c>
      <c r="E1212" s="50" t="str">
        <f t="shared" si="449"/>
        <v>4_8_25</v>
      </c>
      <c r="F1212" s="50">
        <f t="shared" si="450"/>
        <v>4</v>
      </c>
      <c r="G1212" s="50">
        <f t="shared" si="451"/>
        <v>299</v>
      </c>
      <c r="H1212" s="50">
        <f t="shared" si="452"/>
        <v>4299</v>
      </c>
      <c r="I1212" s="57">
        <v>2022</v>
      </c>
      <c r="J1212" s="57" t="s">
        <v>316</v>
      </c>
      <c r="K1212" s="57" t="s">
        <v>323</v>
      </c>
      <c r="L1212" s="57" t="str">
        <f t="shared" si="453"/>
        <v>2022_美術</v>
      </c>
      <c r="M1212" s="57" t="str">
        <f t="shared" si="454"/>
        <v>2022_美術_彫刻</v>
      </c>
      <c r="N1212" s="57">
        <f t="shared" si="448"/>
        <v>4299</v>
      </c>
      <c r="P1212" s="57">
        <f t="shared" si="455"/>
        <v>1211</v>
      </c>
    </row>
    <row r="1213" spans="2:16" x14ac:dyDescent="0.15">
      <c r="B1213" s="50">
        <f t="shared" si="445"/>
        <v>25</v>
      </c>
      <c r="C1213" s="50">
        <f t="shared" si="446"/>
        <v>9</v>
      </c>
      <c r="D1213" s="50" t="str">
        <f t="shared" si="447"/>
        <v>2022_25_9</v>
      </c>
      <c r="E1213" s="50" t="str">
        <f t="shared" si="449"/>
        <v>4_9_25</v>
      </c>
      <c r="F1213" s="50">
        <f t="shared" si="450"/>
        <v>4</v>
      </c>
      <c r="G1213" s="50">
        <f t="shared" si="451"/>
        <v>300</v>
      </c>
      <c r="H1213" s="50">
        <f t="shared" si="452"/>
        <v>4300</v>
      </c>
      <c r="I1213" s="57">
        <v>2022</v>
      </c>
      <c r="J1213" s="57" t="s">
        <v>316</v>
      </c>
      <c r="K1213" s="57" t="s">
        <v>324</v>
      </c>
      <c r="L1213" s="57" t="str">
        <f t="shared" si="453"/>
        <v>2022_美術</v>
      </c>
      <c r="M1213" s="57" t="str">
        <f t="shared" si="454"/>
        <v>2022_美術_ビジュアルデザイン</v>
      </c>
      <c r="N1213" s="57">
        <f t="shared" si="448"/>
        <v>4300</v>
      </c>
      <c r="P1213" s="57">
        <f t="shared" si="455"/>
        <v>1212</v>
      </c>
    </row>
    <row r="1214" spans="2:16" x14ac:dyDescent="0.15">
      <c r="B1214" s="50">
        <f t="shared" si="445"/>
        <v>25</v>
      </c>
      <c r="C1214" s="50">
        <f t="shared" si="446"/>
        <v>10</v>
      </c>
      <c r="D1214" s="50" t="str">
        <f t="shared" si="447"/>
        <v>2022_25_10</v>
      </c>
      <c r="E1214" s="50" t="str">
        <f t="shared" si="449"/>
        <v>4_10_25</v>
      </c>
      <c r="F1214" s="50">
        <f t="shared" si="450"/>
        <v>4</v>
      </c>
      <c r="G1214" s="50">
        <f t="shared" si="451"/>
        <v>301</v>
      </c>
      <c r="H1214" s="50">
        <f t="shared" si="452"/>
        <v>4301</v>
      </c>
      <c r="I1214" s="57">
        <v>2022</v>
      </c>
      <c r="J1214" s="57" t="s">
        <v>316</v>
      </c>
      <c r="K1214" s="57" t="s">
        <v>325</v>
      </c>
      <c r="L1214" s="57" t="str">
        <f t="shared" si="453"/>
        <v>2022_美術</v>
      </c>
      <c r="M1214" s="57" t="str">
        <f t="shared" si="454"/>
        <v>2022_美術_クラフトデザイン</v>
      </c>
      <c r="N1214" s="57">
        <f t="shared" si="448"/>
        <v>4301</v>
      </c>
      <c r="P1214" s="57">
        <f t="shared" si="455"/>
        <v>1213</v>
      </c>
    </row>
    <row r="1215" spans="2:16" x14ac:dyDescent="0.15">
      <c r="B1215" s="50">
        <f t="shared" si="445"/>
        <v>25</v>
      </c>
      <c r="C1215" s="50">
        <f t="shared" si="446"/>
        <v>11</v>
      </c>
      <c r="D1215" s="50" t="str">
        <f t="shared" si="447"/>
        <v>2022_25_11</v>
      </c>
      <c r="E1215" s="50" t="str">
        <f t="shared" si="449"/>
        <v>4_11_25</v>
      </c>
      <c r="F1215" s="50">
        <f t="shared" si="450"/>
        <v>4</v>
      </c>
      <c r="G1215" s="50">
        <f t="shared" si="451"/>
        <v>302</v>
      </c>
      <c r="H1215" s="50">
        <f t="shared" si="452"/>
        <v>4302</v>
      </c>
      <c r="I1215" s="57">
        <v>2022</v>
      </c>
      <c r="J1215" s="57" t="s">
        <v>316</v>
      </c>
      <c r="K1215" s="57" t="s">
        <v>326</v>
      </c>
      <c r="L1215" s="57" t="str">
        <f t="shared" si="453"/>
        <v>2022_美術</v>
      </c>
      <c r="M1215" s="57" t="str">
        <f t="shared" si="454"/>
        <v>2022_美術_情報メディアデザイン</v>
      </c>
      <c r="N1215" s="57">
        <f t="shared" si="448"/>
        <v>4302</v>
      </c>
      <c r="P1215" s="57">
        <f t="shared" si="455"/>
        <v>1214</v>
      </c>
    </row>
    <row r="1216" spans="2:16" x14ac:dyDescent="0.15">
      <c r="B1216" s="50">
        <f t="shared" si="445"/>
        <v>25</v>
      </c>
      <c r="C1216" s="50">
        <f t="shared" si="446"/>
        <v>12</v>
      </c>
      <c r="D1216" s="50" t="str">
        <f t="shared" si="447"/>
        <v>2022_25_12</v>
      </c>
      <c r="E1216" s="50" t="str">
        <f t="shared" si="449"/>
        <v>4_12_25</v>
      </c>
      <c r="F1216" s="50">
        <f t="shared" si="450"/>
        <v>4</v>
      </c>
      <c r="G1216" s="50">
        <f t="shared" si="451"/>
        <v>303</v>
      </c>
      <c r="H1216" s="50">
        <f t="shared" si="452"/>
        <v>4303</v>
      </c>
      <c r="I1216" s="57">
        <v>2022</v>
      </c>
      <c r="J1216" s="57" t="s">
        <v>316</v>
      </c>
      <c r="K1216" s="57" t="s">
        <v>327</v>
      </c>
      <c r="L1216" s="57" t="str">
        <f t="shared" si="453"/>
        <v>2022_美術</v>
      </c>
      <c r="M1216" s="57" t="str">
        <f t="shared" si="454"/>
        <v>2022_美術_映像表現</v>
      </c>
      <c r="N1216" s="57">
        <f t="shared" si="448"/>
        <v>4303</v>
      </c>
      <c r="P1216" s="57">
        <f t="shared" si="455"/>
        <v>1215</v>
      </c>
    </row>
    <row r="1217" spans="2:16" x14ac:dyDescent="0.15">
      <c r="B1217" s="50">
        <f t="shared" si="445"/>
        <v>25</v>
      </c>
      <c r="C1217" s="50">
        <f t="shared" si="446"/>
        <v>13</v>
      </c>
      <c r="D1217" s="50" t="str">
        <f t="shared" si="447"/>
        <v>2022_25_13</v>
      </c>
      <c r="E1217" s="50" t="str">
        <f t="shared" si="449"/>
        <v>4_13_25</v>
      </c>
      <c r="F1217" s="50">
        <f t="shared" si="450"/>
        <v>4</v>
      </c>
      <c r="G1217" s="50">
        <f t="shared" si="451"/>
        <v>304</v>
      </c>
      <c r="H1217" s="50">
        <f t="shared" si="452"/>
        <v>4304</v>
      </c>
      <c r="I1217" s="57">
        <v>2022</v>
      </c>
      <c r="J1217" s="57" t="s">
        <v>316</v>
      </c>
      <c r="K1217" s="57" t="s">
        <v>328</v>
      </c>
      <c r="L1217" s="57" t="str">
        <f t="shared" si="453"/>
        <v>2022_美術</v>
      </c>
      <c r="M1217" s="57" t="str">
        <f t="shared" si="454"/>
        <v>2022_美術_環境造形</v>
      </c>
      <c r="N1217" s="57">
        <f t="shared" si="448"/>
        <v>4304</v>
      </c>
      <c r="P1217" s="57">
        <f t="shared" si="455"/>
        <v>1216</v>
      </c>
    </row>
    <row r="1218" spans="2:16" x14ac:dyDescent="0.15">
      <c r="B1218" s="50">
        <f t="shared" ref="B1218:B1226" si="456">IF($I1218="","",IF($I1217&lt;&gt;$I1218,1,IF($J1217&lt;&gt;$J1218,B1217+1,B1217)))</f>
        <v>25</v>
      </c>
      <c r="C1218" s="50">
        <f t="shared" ref="C1218:C1226" si="457">IF($I1218="","",IF($J1217&lt;&gt;$J1218,1,C1217+1))</f>
        <v>14</v>
      </c>
      <c r="D1218" s="50" t="str">
        <f t="shared" ref="D1218:D1226" si="458">IF($I1218="","",$I1218&amp;"_"&amp;$B1218&amp;"_"&amp;$C1218)</f>
        <v>2022_25_14</v>
      </c>
      <c r="E1218" s="50" t="str">
        <f t="shared" si="449"/>
        <v>4_14_25</v>
      </c>
      <c r="F1218" s="50">
        <f t="shared" si="450"/>
        <v>4</v>
      </c>
      <c r="G1218" s="50">
        <f t="shared" si="451"/>
        <v>305</v>
      </c>
      <c r="H1218" s="50">
        <f t="shared" si="452"/>
        <v>4305</v>
      </c>
      <c r="I1218" s="57">
        <v>2022</v>
      </c>
      <c r="J1218" s="57" t="s">
        <v>316</v>
      </c>
      <c r="K1218" s="57" t="s">
        <v>573</v>
      </c>
      <c r="L1218" s="57" t="str">
        <f t="shared" si="453"/>
        <v>2022_美術</v>
      </c>
      <c r="M1218" s="57" t="str">
        <f t="shared" si="454"/>
        <v>2022_美術_学校設定科目</v>
      </c>
      <c r="N1218" s="57">
        <f t="shared" ref="N1218:N1226" si="459">H1218</f>
        <v>4305</v>
      </c>
      <c r="P1218" s="57">
        <f t="shared" si="455"/>
        <v>1217</v>
      </c>
    </row>
    <row r="1219" spans="2:16" x14ac:dyDescent="0.15">
      <c r="B1219" s="50">
        <f t="shared" si="456"/>
        <v>26</v>
      </c>
      <c r="C1219" s="50">
        <f t="shared" si="457"/>
        <v>1</v>
      </c>
      <c r="D1219" s="50" t="str">
        <f t="shared" si="458"/>
        <v>2022_26_1</v>
      </c>
      <c r="E1219" s="50" t="str">
        <f t="shared" ref="E1219:E1226" si="460">IF($I1219="","",$F1219&amp;"_"&amp;$C1219&amp;"_"&amp;$B1219)</f>
        <v>4_1_26</v>
      </c>
      <c r="F1219" s="50">
        <f t="shared" ref="F1219:F1226" si="461">IF($I1219="","",IF($I1218&lt;&gt;$I1219,F1218+1,F1218))</f>
        <v>4</v>
      </c>
      <c r="G1219" s="50">
        <f t="shared" ref="G1219:G1226" si="462">IF($I1219="","",IF($I1218&lt;&gt;$I1219,1,G1218+1))</f>
        <v>306</v>
      </c>
      <c r="H1219" s="50">
        <f t="shared" ref="H1219:H1226" si="463">IF($I1219="","",1000*F1219+G1219)</f>
        <v>4306</v>
      </c>
      <c r="I1219" s="57">
        <v>2022</v>
      </c>
      <c r="J1219" s="57" t="s">
        <v>329</v>
      </c>
      <c r="K1219" s="57" t="s">
        <v>330</v>
      </c>
      <c r="L1219" s="57" t="str">
        <f t="shared" ref="L1219:L1226" si="464">$I1219&amp;"_"&amp;$J1219</f>
        <v>2022_英語</v>
      </c>
      <c r="M1219" s="57" t="str">
        <f t="shared" ref="M1219:M1226" si="465">$I1219&amp;"_"&amp;$J1219&amp;"_"&amp;$K1219</f>
        <v>2022_英語_総合英語Ⅰ</v>
      </c>
      <c r="N1219" s="57">
        <f t="shared" si="459"/>
        <v>4306</v>
      </c>
      <c r="P1219" s="57">
        <f t="shared" ref="P1219:P1226" si="466">IF(COUNTIF(K1219,"*"&amp;$X$1&amp;"*"),P1218+1,P1218)</f>
        <v>1218</v>
      </c>
    </row>
    <row r="1220" spans="2:16" x14ac:dyDescent="0.15">
      <c r="B1220" s="50">
        <f t="shared" si="456"/>
        <v>26</v>
      </c>
      <c r="C1220" s="50">
        <f t="shared" si="457"/>
        <v>2</v>
      </c>
      <c r="D1220" s="50" t="str">
        <f t="shared" si="458"/>
        <v>2022_26_2</v>
      </c>
      <c r="E1220" s="50" t="str">
        <f t="shared" si="460"/>
        <v>4_2_26</v>
      </c>
      <c r="F1220" s="50">
        <f t="shared" si="461"/>
        <v>4</v>
      </c>
      <c r="G1220" s="50">
        <f t="shared" si="462"/>
        <v>307</v>
      </c>
      <c r="H1220" s="50">
        <f t="shared" si="463"/>
        <v>4307</v>
      </c>
      <c r="I1220" s="57">
        <v>2022</v>
      </c>
      <c r="J1220" s="57" t="s">
        <v>329</v>
      </c>
      <c r="K1220" s="57" t="s">
        <v>331</v>
      </c>
      <c r="L1220" s="57" t="str">
        <f t="shared" si="464"/>
        <v>2022_英語</v>
      </c>
      <c r="M1220" s="57" t="str">
        <f t="shared" si="465"/>
        <v>2022_英語_総合英語Ⅱ</v>
      </c>
      <c r="N1220" s="57">
        <f t="shared" si="459"/>
        <v>4307</v>
      </c>
      <c r="P1220" s="57">
        <f t="shared" si="466"/>
        <v>1219</v>
      </c>
    </row>
    <row r="1221" spans="2:16" x14ac:dyDescent="0.15">
      <c r="B1221" s="50">
        <f t="shared" si="456"/>
        <v>26</v>
      </c>
      <c r="C1221" s="50">
        <f t="shared" si="457"/>
        <v>3</v>
      </c>
      <c r="D1221" s="50" t="str">
        <f t="shared" si="458"/>
        <v>2022_26_3</v>
      </c>
      <c r="E1221" s="50" t="str">
        <f t="shared" si="460"/>
        <v>4_3_26</v>
      </c>
      <c r="F1221" s="50">
        <f t="shared" si="461"/>
        <v>4</v>
      </c>
      <c r="G1221" s="50">
        <f t="shared" si="462"/>
        <v>308</v>
      </c>
      <c r="H1221" s="50">
        <f t="shared" si="463"/>
        <v>4308</v>
      </c>
      <c r="I1221" s="57">
        <v>2022</v>
      </c>
      <c r="J1221" s="57" t="s">
        <v>329</v>
      </c>
      <c r="K1221" s="57" t="s">
        <v>332</v>
      </c>
      <c r="L1221" s="57" t="str">
        <f t="shared" si="464"/>
        <v>2022_英語</v>
      </c>
      <c r="M1221" s="57" t="str">
        <f t="shared" si="465"/>
        <v>2022_英語_総合英語Ⅲ</v>
      </c>
      <c r="N1221" s="57">
        <f t="shared" si="459"/>
        <v>4308</v>
      </c>
      <c r="P1221" s="57">
        <f t="shared" si="466"/>
        <v>1220</v>
      </c>
    </row>
    <row r="1222" spans="2:16" x14ac:dyDescent="0.15">
      <c r="B1222" s="50">
        <f t="shared" si="456"/>
        <v>26</v>
      </c>
      <c r="C1222" s="50">
        <f t="shared" si="457"/>
        <v>4</v>
      </c>
      <c r="D1222" s="50" t="str">
        <f t="shared" si="458"/>
        <v>2022_26_4</v>
      </c>
      <c r="E1222" s="50" t="str">
        <f t="shared" si="460"/>
        <v>4_4_26</v>
      </c>
      <c r="F1222" s="50">
        <f t="shared" si="461"/>
        <v>4</v>
      </c>
      <c r="G1222" s="50">
        <f t="shared" si="462"/>
        <v>309</v>
      </c>
      <c r="H1222" s="50">
        <f t="shared" si="463"/>
        <v>4309</v>
      </c>
      <c r="I1222" s="57">
        <v>2022</v>
      </c>
      <c r="J1222" s="57" t="s">
        <v>329</v>
      </c>
      <c r="K1222" s="57" t="s">
        <v>333</v>
      </c>
      <c r="L1222" s="57" t="str">
        <f t="shared" si="464"/>
        <v>2022_英語</v>
      </c>
      <c r="M1222" s="57" t="str">
        <f t="shared" si="465"/>
        <v>2022_英語_ディベート・ディスカッションⅠ</v>
      </c>
      <c r="N1222" s="57">
        <f t="shared" si="459"/>
        <v>4309</v>
      </c>
      <c r="P1222" s="57">
        <f t="shared" si="466"/>
        <v>1221</v>
      </c>
    </row>
    <row r="1223" spans="2:16" x14ac:dyDescent="0.15">
      <c r="B1223" s="50">
        <f t="shared" si="456"/>
        <v>26</v>
      </c>
      <c r="C1223" s="50">
        <f t="shared" si="457"/>
        <v>5</v>
      </c>
      <c r="D1223" s="50" t="str">
        <f t="shared" si="458"/>
        <v>2022_26_5</v>
      </c>
      <c r="E1223" s="50" t="str">
        <f t="shared" si="460"/>
        <v>4_5_26</v>
      </c>
      <c r="F1223" s="50">
        <f t="shared" si="461"/>
        <v>4</v>
      </c>
      <c r="G1223" s="50">
        <f t="shared" si="462"/>
        <v>310</v>
      </c>
      <c r="H1223" s="50">
        <f t="shared" si="463"/>
        <v>4310</v>
      </c>
      <c r="I1223" s="57">
        <v>2022</v>
      </c>
      <c r="J1223" s="57" t="s">
        <v>329</v>
      </c>
      <c r="K1223" s="57" t="s">
        <v>334</v>
      </c>
      <c r="L1223" s="57" t="str">
        <f t="shared" si="464"/>
        <v>2022_英語</v>
      </c>
      <c r="M1223" s="57" t="str">
        <f t="shared" si="465"/>
        <v>2022_英語_ディベート・ディスカッションⅡ</v>
      </c>
      <c r="N1223" s="57">
        <f t="shared" si="459"/>
        <v>4310</v>
      </c>
      <c r="P1223" s="57">
        <f t="shared" si="466"/>
        <v>1222</v>
      </c>
    </row>
    <row r="1224" spans="2:16" x14ac:dyDescent="0.15">
      <c r="B1224" s="50">
        <f t="shared" si="456"/>
        <v>26</v>
      </c>
      <c r="C1224" s="50">
        <f t="shared" si="457"/>
        <v>6</v>
      </c>
      <c r="D1224" s="50" t="str">
        <f t="shared" si="458"/>
        <v>2022_26_6</v>
      </c>
      <c r="E1224" s="50" t="str">
        <f t="shared" si="460"/>
        <v>4_6_26</v>
      </c>
      <c r="F1224" s="50">
        <f t="shared" si="461"/>
        <v>4</v>
      </c>
      <c r="G1224" s="50">
        <f t="shared" si="462"/>
        <v>311</v>
      </c>
      <c r="H1224" s="50">
        <f t="shared" si="463"/>
        <v>4311</v>
      </c>
      <c r="I1224" s="57">
        <v>2022</v>
      </c>
      <c r="J1224" s="57" t="s">
        <v>329</v>
      </c>
      <c r="K1224" s="57" t="s">
        <v>335</v>
      </c>
      <c r="L1224" s="57" t="str">
        <f t="shared" si="464"/>
        <v>2022_英語</v>
      </c>
      <c r="M1224" s="57" t="str">
        <f t="shared" si="465"/>
        <v>2022_英語_エッセイライティングⅠ</v>
      </c>
      <c r="N1224" s="57">
        <f t="shared" si="459"/>
        <v>4311</v>
      </c>
      <c r="P1224" s="57">
        <f t="shared" si="466"/>
        <v>1223</v>
      </c>
    </row>
    <row r="1225" spans="2:16" x14ac:dyDescent="0.15">
      <c r="B1225" s="50">
        <f t="shared" si="456"/>
        <v>26</v>
      </c>
      <c r="C1225" s="50">
        <f t="shared" si="457"/>
        <v>7</v>
      </c>
      <c r="D1225" s="50" t="str">
        <f t="shared" si="458"/>
        <v>2022_26_7</v>
      </c>
      <c r="E1225" s="50" t="str">
        <f t="shared" si="460"/>
        <v>4_7_26</v>
      </c>
      <c r="F1225" s="50">
        <f t="shared" si="461"/>
        <v>4</v>
      </c>
      <c r="G1225" s="50">
        <f t="shared" si="462"/>
        <v>312</v>
      </c>
      <c r="H1225" s="50">
        <f t="shared" si="463"/>
        <v>4312</v>
      </c>
      <c r="I1225" s="57">
        <v>2022</v>
      </c>
      <c r="J1225" s="57" t="s">
        <v>329</v>
      </c>
      <c r="K1225" s="57" t="s">
        <v>681</v>
      </c>
      <c r="L1225" s="57" t="str">
        <f t="shared" si="464"/>
        <v>2022_英語</v>
      </c>
      <c r="M1225" s="57" t="str">
        <f t="shared" si="465"/>
        <v>2022_英語_エッセイライティングⅡ</v>
      </c>
      <c r="N1225" s="57">
        <f t="shared" si="459"/>
        <v>4312</v>
      </c>
      <c r="P1225" s="57">
        <f t="shared" si="466"/>
        <v>1224</v>
      </c>
    </row>
    <row r="1226" spans="2:16" x14ac:dyDescent="0.15">
      <c r="B1226" s="50">
        <f t="shared" si="456"/>
        <v>26</v>
      </c>
      <c r="C1226" s="50">
        <f t="shared" si="457"/>
        <v>8</v>
      </c>
      <c r="D1226" s="50" t="str">
        <f t="shared" si="458"/>
        <v>2022_26_8</v>
      </c>
      <c r="E1226" s="50" t="str">
        <f t="shared" si="460"/>
        <v>4_8_26</v>
      </c>
      <c r="F1226" s="50">
        <f t="shared" si="461"/>
        <v>4</v>
      </c>
      <c r="G1226" s="50">
        <f t="shared" si="462"/>
        <v>313</v>
      </c>
      <c r="H1226" s="50">
        <f t="shared" si="463"/>
        <v>4313</v>
      </c>
      <c r="I1226" s="57">
        <v>2022</v>
      </c>
      <c r="J1226" s="57" t="s">
        <v>329</v>
      </c>
      <c r="K1226" s="57" t="s">
        <v>573</v>
      </c>
      <c r="L1226" s="57" t="str">
        <f t="shared" si="464"/>
        <v>2022_英語</v>
      </c>
      <c r="M1226" s="57" t="str">
        <f t="shared" si="465"/>
        <v>2022_英語_学校設定科目</v>
      </c>
      <c r="N1226" s="57">
        <f t="shared" si="459"/>
        <v>4313</v>
      </c>
      <c r="P1226" s="57">
        <f t="shared" si="466"/>
        <v>1225</v>
      </c>
    </row>
  </sheetData>
  <phoneticPr fontId="5"/>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1"/>
  <dimension ref="B1:B25"/>
  <sheetViews>
    <sheetView workbookViewId="0">
      <selection activeCell="G2" sqref="G2"/>
    </sheetView>
  </sheetViews>
  <sheetFormatPr defaultColWidth="9" defaultRowHeight="18.75" x14ac:dyDescent="0.4"/>
  <cols>
    <col min="1" max="16384" width="9" style="114"/>
  </cols>
  <sheetData>
    <row r="1" spans="2:2" x14ac:dyDescent="0.4">
      <c r="B1" s="113" t="s">
        <v>406</v>
      </c>
    </row>
    <row r="2" spans="2:2" x14ac:dyDescent="0.4">
      <c r="B2" s="113"/>
    </row>
    <row r="3" spans="2:2" x14ac:dyDescent="0.4">
      <c r="B3" s="113" t="s">
        <v>685</v>
      </c>
    </row>
    <row r="4" spans="2:2" x14ac:dyDescent="0.4">
      <c r="B4" s="113" t="s">
        <v>686</v>
      </c>
    </row>
    <row r="5" spans="2:2" x14ac:dyDescent="0.4">
      <c r="B5" s="113" t="s">
        <v>690</v>
      </c>
    </row>
    <row r="6" spans="2:2" x14ac:dyDescent="0.4">
      <c r="B6" s="113" t="s">
        <v>691</v>
      </c>
    </row>
    <row r="7" spans="2:2" x14ac:dyDescent="0.4">
      <c r="B7" s="113" t="s">
        <v>687</v>
      </c>
    </row>
    <row r="8" spans="2:2" x14ac:dyDescent="0.4">
      <c r="B8" s="113" t="s">
        <v>688</v>
      </c>
    </row>
    <row r="9" spans="2:2" x14ac:dyDescent="0.4">
      <c r="B9" s="113" t="s">
        <v>689</v>
      </c>
    </row>
    <row r="10" spans="2:2" x14ac:dyDescent="0.4">
      <c r="B10" s="113"/>
    </row>
    <row r="11" spans="2:2" x14ac:dyDescent="0.4">
      <c r="B11" s="113" t="s">
        <v>692</v>
      </c>
    </row>
    <row r="12" spans="2:2" x14ac:dyDescent="0.4">
      <c r="B12" s="113"/>
    </row>
    <row r="13" spans="2:2" x14ac:dyDescent="0.4">
      <c r="B13" s="113" t="s">
        <v>407</v>
      </c>
    </row>
    <row r="16" spans="2:2" x14ac:dyDescent="0.4">
      <c r="B16" s="114" t="s">
        <v>747</v>
      </c>
    </row>
    <row r="17" spans="2:2" x14ac:dyDescent="0.4">
      <c r="B17" s="114" t="s">
        <v>748</v>
      </c>
    </row>
    <row r="18" spans="2:2" x14ac:dyDescent="0.4">
      <c r="B18" s="114" t="s">
        <v>749</v>
      </c>
    </row>
    <row r="19" spans="2:2" x14ac:dyDescent="0.4">
      <c r="B19" s="114" t="s">
        <v>750</v>
      </c>
    </row>
    <row r="20" spans="2:2" x14ac:dyDescent="0.4">
      <c r="B20" s="114" t="s">
        <v>751</v>
      </c>
    </row>
    <row r="21" spans="2:2" x14ac:dyDescent="0.4">
      <c r="B21" s="114" t="s">
        <v>752</v>
      </c>
    </row>
    <row r="22" spans="2:2" x14ac:dyDescent="0.4">
      <c r="B22" s="114" t="s">
        <v>753</v>
      </c>
    </row>
    <row r="23" spans="2:2" x14ac:dyDescent="0.4">
      <c r="B23" s="114" t="s">
        <v>754</v>
      </c>
    </row>
    <row r="24" spans="2:2" x14ac:dyDescent="0.4">
      <c r="B24" s="114" t="s">
        <v>755</v>
      </c>
    </row>
    <row r="25" spans="2:2" x14ac:dyDescent="0.4">
      <c r="B25" s="114" t="s">
        <v>407</v>
      </c>
    </row>
  </sheetData>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R23"/>
  <sheetViews>
    <sheetView topLeftCell="H1" zoomScale="90" zoomScaleNormal="90" workbookViewId="0">
      <selection activeCell="H1" sqref="H1"/>
    </sheetView>
  </sheetViews>
  <sheetFormatPr defaultColWidth="0" defaultRowHeight="21.75" customHeight="1" x14ac:dyDescent="0.4"/>
  <cols>
    <col min="1" max="1" width="4.125" style="5" hidden="1" customWidth="1"/>
    <col min="2" max="6" width="5.25" style="5" hidden="1" customWidth="1"/>
    <col min="7" max="7" width="3.125" style="5" hidden="1" customWidth="1"/>
    <col min="8" max="8" width="2.25" style="5" customWidth="1"/>
    <col min="9" max="9" width="3.375" style="5" customWidth="1"/>
    <col min="10" max="10" width="10.125" style="5" customWidth="1"/>
    <col min="11" max="15" width="19.625" style="6" customWidth="1"/>
    <col min="16" max="16" width="1.25" style="6" customWidth="1"/>
    <col min="17" max="17" width="49" style="5" customWidth="1"/>
    <col min="18" max="18" width="38.5" style="5" hidden="1" customWidth="1"/>
    <col min="19" max="16384" width="9" style="5" hidden="1"/>
  </cols>
  <sheetData>
    <row r="1" spans="2:17" ht="26.25" customHeight="1" x14ac:dyDescent="0.4">
      <c r="B1" s="5">
        <f>IF(K5="","",IF(K10&gt;=4,K9,K9-1))</f>
        <v>2022</v>
      </c>
      <c r="C1" s="5">
        <f>IF(L5="","",IF(L10&gt;=4,L9,L9-1))</f>
        <v>2021</v>
      </c>
      <c r="D1" s="5" t="str">
        <f>IF(M5="","",IF(M10&gt;=4,M9,M9-1))</f>
        <v/>
      </c>
      <c r="E1" s="5" t="str">
        <f>IF(N5="","",IF(N10&gt;=4,N9,N9-1))</f>
        <v/>
      </c>
      <c r="F1" s="5" t="str">
        <f>IF(O5="","",IF(O10&gt;=4,O9,O9-1))</f>
        <v/>
      </c>
      <c r="H1" s="5" t="s">
        <v>16</v>
      </c>
      <c r="Q1" s="167" t="s">
        <v>729</v>
      </c>
    </row>
    <row r="2" spans="2:17" ht="21.75" customHeight="1" x14ac:dyDescent="0.4">
      <c r="B2" s="5">
        <f>IF(K5="","",IF(K13&gt;=4,K12,K12-1))</f>
        <v>2023</v>
      </c>
      <c r="C2" s="5">
        <f>IF(L5="","",IF(L13&gt;=4,L12,L12-1))</f>
        <v>2021</v>
      </c>
      <c r="D2" s="5" t="str">
        <f>IF(M5="","",IF(M13&gt;=4,M12,M12-1))</f>
        <v/>
      </c>
      <c r="E2" s="5" t="str">
        <f>IF(N5="","",IF(N13&gt;=4,N12,N12-1))</f>
        <v/>
      </c>
      <c r="F2" s="5" t="str">
        <f>IF(O5="","",IF(O13&gt;=4,O12,O12-1))</f>
        <v/>
      </c>
      <c r="I2" s="24"/>
      <c r="J2" s="25"/>
      <c r="K2" s="29" t="s">
        <v>52</v>
      </c>
      <c r="L2" s="29" t="s">
        <v>53</v>
      </c>
      <c r="M2" s="29" t="s">
        <v>54</v>
      </c>
      <c r="N2" s="29" t="s">
        <v>55</v>
      </c>
      <c r="O2" s="29" t="s">
        <v>56</v>
      </c>
      <c r="Q2" s="167"/>
    </row>
    <row r="3" spans="2:17" ht="21.75" hidden="1" customHeight="1" x14ac:dyDescent="0.4">
      <c r="I3" s="92"/>
      <c r="J3" s="26" t="s">
        <v>36</v>
      </c>
      <c r="K3" s="17"/>
      <c r="L3" s="17"/>
      <c r="M3" s="17"/>
      <c r="N3" s="17"/>
      <c r="O3" s="17"/>
      <c r="Q3" s="66"/>
    </row>
    <row r="4" spans="2:17" ht="21.75" customHeight="1" x14ac:dyDescent="0.4">
      <c r="B4" s="6"/>
      <c r="C4" s="6"/>
      <c r="D4" s="6"/>
      <c r="E4" s="6"/>
      <c r="F4" s="6"/>
      <c r="I4" s="169" t="s">
        <v>35</v>
      </c>
      <c r="J4" s="26" t="s">
        <v>36</v>
      </c>
      <c r="K4" s="17" t="s">
        <v>1009</v>
      </c>
      <c r="L4" s="17" t="s">
        <v>1011</v>
      </c>
      <c r="M4" s="17"/>
      <c r="N4" s="17"/>
      <c r="O4" s="17"/>
      <c r="P4" s="19"/>
      <c r="Q4" s="167" t="s">
        <v>813</v>
      </c>
    </row>
    <row r="5" spans="2:17" ht="21.75" customHeight="1" x14ac:dyDescent="0.4">
      <c r="I5" s="170"/>
      <c r="J5" s="27" t="s">
        <v>35</v>
      </c>
      <c r="K5" s="18" t="s">
        <v>1010</v>
      </c>
      <c r="L5" s="18" t="s">
        <v>1012</v>
      </c>
      <c r="M5" s="18"/>
      <c r="N5" s="18"/>
      <c r="O5" s="18"/>
      <c r="P5" s="19"/>
      <c r="Q5" s="167"/>
    </row>
    <row r="6" spans="2:17" ht="21.75" customHeight="1" x14ac:dyDescent="0.4">
      <c r="I6" s="170"/>
      <c r="J6" s="27" t="s">
        <v>37</v>
      </c>
      <c r="K6" s="18" t="s">
        <v>815</v>
      </c>
      <c r="L6" s="18" t="s">
        <v>815</v>
      </c>
      <c r="M6" s="18"/>
      <c r="N6" s="18"/>
      <c r="O6" s="18"/>
      <c r="P6" s="19"/>
      <c r="Q6" s="167"/>
    </row>
    <row r="7" spans="2:17" ht="21.75" customHeight="1" x14ac:dyDescent="0.4">
      <c r="I7" s="170"/>
      <c r="J7" s="27" t="s">
        <v>38</v>
      </c>
      <c r="K7" s="18" t="s">
        <v>1013</v>
      </c>
      <c r="L7" s="18" t="s">
        <v>1013</v>
      </c>
      <c r="M7" s="18"/>
      <c r="N7" s="18"/>
      <c r="O7" s="18"/>
      <c r="P7" s="19"/>
      <c r="Q7" s="167"/>
    </row>
    <row r="8" spans="2:17" ht="21.75" customHeight="1" x14ac:dyDescent="0.4">
      <c r="I8" s="171"/>
      <c r="J8" s="28" t="s">
        <v>43</v>
      </c>
      <c r="K8" s="123"/>
      <c r="L8" s="123"/>
      <c r="M8" s="123"/>
      <c r="N8" s="123"/>
      <c r="O8" s="123"/>
      <c r="P8" s="19"/>
      <c r="Q8" s="167"/>
    </row>
    <row r="9" spans="2:17" ht="21.75" customHeight="1" x14ac:dyDescent="0.4">
      <c r="B9" s="5" t="str">
        <f>IF(B1="","",LEFT(K11,2))</f>
        <v>入学</v>
      </c>
      <c r="C9" s="5" t="str">
        <f>IF(C1="","",LEFT(L11,2))</f>
        <v>入学</v>
      </c>
      <c r="D9" s="5" t="str">
        <f>IF(D1="","",LEFT(M11,2))</f>
        <v/>
      </c>
      <c r="E9" s="5" t="str">
        <f>IF(E1="","",LEFT(N11,2))</f>
        <v/>
      </c>
      <c r="F9" s="5" t="str">
        <f>IF(F1="","",LEFT(O11,2))</f>
        <v/>
      </c>
      <c r="I9" s="168" t="s">
        <v>42</v>
      </c>
      <c r="J9" s="26" t="s">
        <v>41</v>
      </c>
      <c r="K9" s="17">
        <v>2022</v>
      </c>
      <c r="L9" s="17">
        <v>2021</v>
      </c>
      <c r="M9" s="17"/>
      <c r="N9" s="17"/>
      <c r="O9" s="17"/>
      <c r="P9" s="19"/>
      <c r="Q9" s="167" t="s">
        <v>726</v>
      </c>
    </row>
    <row r="10" spans="2:17" ht="21.75" customHeight="1" x14ac:dyDescent="0.4">
      <c r="B10" s="5" t="str">
        <f>IF(B2="","",LEFT(K15,2))</f>
        <v>退学</v>
      </c>
      <c r="C10" s="5" t="str">
        <f>IF(C2="","",LEFT(L15,2))</f>
        <v>転学</v>
      </c>
      <c r="D10" s="5" t="str">
        <f>IF(D2="","",LEFT(M15,2))</f>
        <v/>
      </c>
      <c r="E10" s="5" t="str">
        <f>IF(E2="","",LEFT(N15,2))</f>
        <v/>
      </c>
      <c r="F10" s="5" t="str">
        <f>IF(F2="","",LEFT(O15,2))</f>
        <v/>
      </c>
      <c r="I10" s="168"/>
      <c r="J10" s="27" t="s">
        <v>14</v>
      </c>
      <c r="K10" s="18">
        <v>4</v>
      </c>
      <c r="L10" s="18">
        <v>4</v>
      </c>
      <c r="M10" s="18"/>
      <c r="N10" s="18"/>
      <c r="O10" s="18"/>
      <c r="P10" s="19"/>
      <c r="Q10" s="167"/>
    </row>
    <row r="11" spans="2:17" ht="21.75" customHeight="1" x14ac:dyDescent="0.4">
      <c r="I11" s="168"/>
      <c r="J11" s="28" t="s">
        <v>40</v>
      </c>
      <c r="K11" s="16" t="s">
        <v>816</v>
      </c>
      <c r="L11" s="16" t="s">
        <v>816</v>
      </c>
      <c r="M11" s="16"/>
      <c r="N11" s="16"/>
      <c r="O11" s="16"/>
      <c r="P11" s="19"/>
      <c r="Q11" s="66"/>
    </row>
    <row r="12" spans="2:17" ht="21.75" customHeight="1" x14ac:dyDescent="0.4">
      <c r="I12" s="172" t="s">
        <v>39</v>
      </c>
      <c r="J12" s="26" t="s">
        <v>41</v>
      </c>
      <c r="K12" s="17">
        <v>2023</v>
      </c>
      <c r="L12" s="17">
        <v>2022</v>
      </c>
      <c r="M12" s="17"/>
      <c r="N12" s="17"/>
      <c r="O12" s="17"/>
      <c r="P12" s="19"/>
      <c r="Q12" s="167" t="s">
        <v>727</v>
      </c>
    </row>
    <row r="13" spans="2:17" ht="21.75" customHeight="1" x14ac:dyDescent="0.4">
      <c r="I13" s="173"/>
      <c r="J13" s="27" t="s">
        <v>14</v>
      </c>
      <c r="K13" s="18">
        <v>12</v>
      </c>
      <c r="L13" s="18">
        <v>3</v>
      </c>
      <c r="M13" s="18"/>
      <c r="N13" s="18"/>
      <c r="O13" s="18"/>
      <c r="P13" s="19"/>
      <c r="Q13" s="167"/>
    </row>
    <row r="14" spans="2:17" ht="21.75" customHeight="1" x14ac:dyDescent="0.4">
      <c r="I14" s="173"/>
      <c r="J14" s="27" t="s">
        <v>15</v>
      </c>
      <c r="K14" s="18">
        <v>31</v>
      </c>
      <c r="L14" s="18">
        <v>31</v>
      </c>
      <c r="M14" s="18"/>
      <c r="N14" s="18"/>
      <c r="O14" s="18"/>
      <c r="P14" s="19"/>
      <c r="Q14" s="167" t="s">
        <v>694</v>
      </c>
    </row>
    <row r="15" spans="2:17" ht="21.75" customHeight="1" x14ac:dyDescent="0.4">
      <c r="I15" s="174"/>
      <c r="J15" s="28" t="s">
        <v>40</v>
      </c>
      <c r="K15" s="16" t="s">
        <v>1015</v>
      </c>
      <c r="L15" s="16" t="s">
        <v>1014</v>
      </c>
      <c r="M15" s="16"/>
      <c r="N15" s="16"/>
      <c r="O15" s="16"/>
      <c r="P15" s="19"/>
      <c r="Q15" s="167"/>
    </row>
    <row r="16" spans="2:17" ht="4.5" customHeight="1" x14ac:dyDescent="0.4"/>
    <row r="17" spans="9:17" ht="32.1" customHeight="1" x14ac:dyDescent="0.4">
      <c r="I17" s="24"/>
      <c r="J17" s="136" t="s">
        <v>989</v>
      </c>
      <c r="K17" s="137" t="str">
        <f>IF(K5="","",K5)</f>
        <v>■■■■高等学校</v>
      </c>
      <c r="L17" s="164" t="s">
        <v>1002</v>
      </c>
      <c r="M17" s="165"/>
      <c r="N17" s="165"/>
      <c r="O17" s="166"/>
      <c r="Q17" s="66" t="s">
        <v>992</v>
      </c>
    </row>
    <row r="18" spans="9:17" ht="21.6" customHeight="1" x14ac:dyDescent="0.4"/>
    <row r="19" spans="9:17" ht="21.6" customHeight="1" x14ac:dyDescent="0.4"/>
    <row r="20" spans="9:17" ht="21.6" customHeight="1" x14ac:dyDescent="0.4"/>
    <row r="21" spans="9:17" ht="21.6" customHeight="1" x14ac:dyDescent="0.4"/>
    <row r="22" spans="9:17" ht="21.6" customHeight="1" x14ac:dyDescent="0.4"/>
    <row r="23" spans="9:17" ht="21.6" customHeight="1" x14ac:dyDescent="0.4"/>
  </sheetData>
  <sheetProtection sheet="1" objects="1" scenarios="1"/>
  <mergeCells count="9">
    <mergeCell ref="L17:O17"/>
    <mergeCell ref="Q1:Q2"/>
    <mergeCell ref="Q4:Q8"/>
    <mergeCell ref="I9:I11"/>
    <mergeCell ref="I4:I8"/>
    <mergeCell ref="I12:I15"/>
    <mergeCell ref="Q14:Q15"/>
    <mergeCell ref="Q9:Q10"/>
    <mergeCell ref="Q12:Q13"/>
  </mergeCells>
  <phoneticPr fontId="5"/>
  <conditionalFormatting sqref="K3:O3">
    <cfRule type="expression" dxfId="22" priority="3">
      <formula>IF(COUNTA(K$4:K$7,K$9:K$15)=11,TRUE,FALSE)</formula>
    </cfRule>
  </conditionalFormatting>
  <conditionalFormatting sqref="K4:P7 K9:P15">
    <cfRule type="expression" dxfId="21" priority="2">
      <formula>IF(COUNTA(K$4:K$7,K$9:K$15)=11,TRUE,FALSE)</formula>
    </cfRule>
  </conditionalFormatting>
  <conditionalFormatting sqref="L17:O17">
    <cfRule type="expression" dxfId="20" priority="1">
      <formula>IF(COUNTA($L$17)=1,TRUE,FALSE)</formula>
    </cfRule>
  </conditionalFormatting>
  <dataValidations count="6">
    <dataValidation type="whole" operator="greaterThanOrEqual" allowBlank="1" showInputMessage="1" showErrorMessage="1" sqref="N9 N12" xr:uid="{00000000-0002-0000-0200-000000000000}">
      <formula1>1900</formula1>
    </dataValidation>
    <dataValidation type="whole" allowBlank="1" showInputMessage="1" showErrorMessage="1" sqref="N10 L13:N13" xr:uid="{00000000-0002-0000-0200-000001000000}">
      <formula1>1</formula1>
      <formula2>12</formula2>
    </dataValidation>
    <dataValidation type="list" allowBlank="1" showInputMessage="1" showErrorMessage="1" sqref="K15" xr:uid="{00000000-0002-0000-0200-000002000000}">
      <formula1>"退学,現在に至る(在学中)"</formula1>
    </dataValidation>
    <dataValidation type="list" allowBlank="1" showInputMessage="1" showErrorMessage="1" sqref="L15:P15" xr:uid="{00000000-0002-0000-0200-000003000000}">
      <formula1>"退学,転学,継続"</formula1>
    </dataValidation>
    <dataValidation type="list" allowBlank="1" showInputMessage="1" showErrorMessage="1" sqref="K6:P6" xr:uid="{00000000-0002-0000-0200-000004000000}">
      <formula1>"全日制の課程,定時制の課程,通信制の課程"</formula1>
    </dataValidation>
    <dataValidation type="list" allowBlank="1" showInputMessage="1" showErrorMessage="1" sqref="K11:P11" xr:uid="{00000000-0002-0000-0200-000005000000}">
      <formula1>"入学,転入学,編入学"</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Z50"/>
  <sheetViews>
    <sheetView topLeftCell="M1" zoomScaleNormal="100" workbookViewId="0">
      <pane ySplit="3" topLeftCell="A4" activePane="bottomLeft" state="frozen"/>
      <selection pane="bottomLeft" activeCell="M1" sqref="M1"/>
    </sheetView>
  </sheetViews>
  <sheetFormatPr defaultColWidth="0" defaultRowHeight="13.5" x14ac:dyDescent="0.4"/>
  <cols>
    <col min="1" max="5" width="5.5" style="6" hidden="1" customWidth="1"/>
    <col min="6" max="7" width="5.25" style="6" hidden="1" customWidth="1"/>
    <col min="8" max="8" width="6.5" style="6" hidden="1" customWidth="1"/>
    <col min="9" max="9" width="5.5" style="6" hidden="1" customWidth="1"/>
    <col min="10" max="10" width="3.875" style="6" hidden="1" customWidth="1"/>
    <col min="11" max="11" width="3.75" style="6" hidden="1" customWidth="1"/>
    <col min="12" max="12" width="3.75" style="11" hidden="1" customWidth="1"/>
    <col min="13" max="13" width="3" style="13" customWidth="1"/>
    <col min="14" max="14" width="23.625" style="6" customWidth="1"/>
    <col min="15" max="15" width="9" style="6" bestFit="1" customWidth="1"/>
    <col min="16" max="16" width="4.5" style="6" bestFit="1" customWidth="1"/>
    <col min="17" max="18" width="6.125" style="6" customWidth="1"/>
    <col min="19" max="19" width="29.25" style="5" customWidth="1"/>
    <col min="20" max="20" width="6.875" style="6" customWidth="1"/>
    <col min="21" max="21" width="1.625" style="6" customWidth="1"/>
    <col min="22" max="22" width="69.375" style="6" customWidth="1"/>
    <col min="23" max="23" width="0.875" style="6" customWidth="1"/>
    <col min="24" max="25" width="8.75" style="6" hidden="1" customWidth="1"/>
    <col min="26" max="26" width="8.75" style="5" hidden="1" customWidth="1"/>
    <col min="27" max="16384" width="8.75" style="6" hidden="1"/>
  </cols>
  <sheetData>
    <row r="1" spans="1:26" ht="29.25" customHeight="1" x14ac:dyDescent="0.4">
      <c r="B1" s="6">
        <f>IF(学籍記録!K$5&lt;&gt;"",MAX(学籍記録!B$1:B$2),"")</f>
        <v>2023</v>
      </c>
      <c r="C1" s="6">
        <f>IF(学籍記録!L$5&lt;&gt;"",MAX(学籍記録!C$1:C$2),"")</f>
        <v>2021</v>
      </c>
      <c r="D1" s="6" t="str">
        <f>IF(学籍記録!M$5&lt;&gt;"",MAX(学籍記録!D$1:D$2),"")</f>
        <v/>
      </c>
      <c r="E1" s="6" t="str">
        <f>IF(学籍記録!N$5&lt;&gt;"",MAX(学籍記録!E$1:E$2),"")</f>
        <v/>
      </c>
      <c r="F1" s="6" t="str">
        <f>IF(学籍記録!O$5&lt;&gt;"",MAX(学籍記録!F$1:F$2),"")</f>
        <v/>
      </c>
      <c r="K1" s="6">
        <f>COUNT($B$1:$F$1)</f>
        <v>2</v>
      </c>
      <c r="L1" s="6"/>
      <c r="M1" s="11" t="s">
        <v>17</v>
      </c>
      <c r="N1" s="13"/>
      <c r="V1" s="68" t="s">
        <v>696</v>
      </c>
      <c r="Y1" s="6" t="s">
        <v>810</v>
      </c>
    </row>
    <row r="2" spans="1:26" ht="32.25" customHeight="1" x14ac:dyDescent="0.4">
      <c r="B2" s="6">
        <f>IF(学籍記録!K$5&lt;&gt;"",MIN(学籍記録!B$1:B$2),"")</f>
        <v>2022</v>
      </c>
      <c r="C2" s="6">
        <f>IF(学籍記録!L$5&lt;&gt;"",MIN(学籍記録!C$1:C$2),"")</f>
        <v>2021</v>
      </c>
      <c r="D2" s="6" t="str">
        <f>IF(学籍記録!M$5&lt;&gt;"",MIN(学籍記録!D$1:D$2),"")</f>
        <v/>
      </c>
      <c r="E2" s="6" t="str">
        <f>IF(学籍記録!N$5&lt;&gt;"",MIN(学籍記録!E$1:E$2),"")</f>
        <v/>
      </c>
      <c r="F2" s="6" t="str">
        <f>IF(学籍記録!O$5&lt;&gt;"",MIN(学籍記録!F$1:F$2),"")</f>
        <v/>
      </c>
      <c r="K2" s="6" t="str">
        <f>MID("ABCDE",$K$1,1)</f>
        <v>B</v>
      </c>
      <c r="L2" s="6"/>
      <c r="M2" s="11"/>
      <c r="N2" s="67" t="s">
        <v>50</v>
      </c>
      <c r="O2" s="21" t="s">
        <v>47</v>
      </c>
      <c r="P2" s="23" t="s">
        <v>811</v>
      </c>
      <c r="Q2" s="22" t="s">
        <v>48</v>
      </c>
      <c r="R2" s="23" t="s">
        <v>46</v>
      </c>
      <c r="S2" s="21" t="s">
        <v>49</v>
      </c>
      <c r="T2" s="23" t="s">
        <v>757</v>
      </c>
      <c r="V2" s="66" t="s">
        <v>759</v>
      </c>
      <c r="Z2" s="5" t="s">
        <v>800</v>
      </c>
    </row>
    <row r="3" spans="1:26" hidden="1" x14ac:dyDescent="0.4">
      <c r="L3" s="6"/>
      <c r="M3" s="11"/>
      <c r="N3" s="13">
        <f>IF(AND(D3="",D4&lt;&gt;""),H3&amp;"："&amp;HLOOKUP(H3,学籍記録!$K$2:$O$11,4,0)&amp;"",D3)</f>
        <v>0</v>
      </c>
      <c r="O3" s="9" t="str">
        <f>$G3&amp;""</f>
        <v/>
      </c>
      <c r="P3" s="19"/>
      <c r="Q3" s="19"/>
      <c r="R3" s="19"/>
      <c r="S3" s="20"/>
      <c r="T3" s="9" t="str">
        <f t="shared" ref="T3:T4" si="0">$J3&amp;""</f>
        <v/>
      </c>
      <c r="V3" s="66"/>
      <c r="Z3" s="5" t="s">
        <v>801</v>
      </c>
    </row>
    <row r="4" spans="1:26" s="9" customFormat="1" ht="14.25" x14ac:dyDescent="0.15">
      <c r="A4" s="6">
        <f>K1+1</f>
        <v>3</v>
      </c>
      <c r="B4" s="6"/>
      <c r="D4" s="6" t="str">
        <f>""</f>
        <v/>
      </c>
      <c r="E4" s="7"/>
      <c r="F4" s="6"/>
      <c r="G4" s="6"/>
      <c r="H4" s="8" t="str">
        <f ca="1">IF(AND($D4="",$D5&lt;&gt;""),MID("ABCDE",$A5,1),"")</f>
        <v>B</v>
      </c>
      <c r="I4" s="8"/>
      <c r="J4" s="8"/>
      <c r="K4" s="6"/>
      <c r="L4" s="6">
        <f ca="1">SUM(L5:L49)</f>
        <v>0</v>
      </c>
      <c r="M4" s="10"/>
      <c r="N4" s="13" t="str">
        <f ca="1">IF(AND(D4="",D5&lt;&gt;""),H4&amp;"："&amp;HLOOKUP(H4,学籍記録!$K$2:$O$11,4,0)&amp;"",D4)</f>
        <v>B：□□□□高等学校</v>
      </c>
      <c r="O4" s="9" t="str">
        <f>$G4&amp;""</f>
        <v/>
      </c>
      <c r="P4" s="19"/>
      <c r="Q4" s="19"/>
      <c r="R4" s="19"/>
      <c r="S4" s="20"/>
      <c r="T4" s="9" t="str">
        <f t="shared" si="0"/>
        <v/>
      </c>
      <c r="Z4" s="5" t="s">
        <v>802</v>
      </c>
    </row>
    <row r="5" spans="1:26" ht="14.25" customHeight="1" x14ac:dyDescent="0.15">
      <c r="A5" s="9">
        <f>IFERROR(IF($D4="",$A4-1,$A4),"")</f>
        <v>2</v>
      </c>
      <c r="B5" s="9">
        <f>IF($A5&gt;0,IF($A4&lt;&gt;$A5,1,IF($A5&lt;&gt;$A6,"",$B4+1)),"")</f>
        <v>1</v>
      </c>
      <c r="C5" s="9" t="str">
        <f>IF($A5&gt;0,MID("BCDEF",A5,1),"")</f>
        <v>C</v>
      </c>
      <c r="D5" s="7">
        <f ca="1">IF($A5&gt;0,IF($D4="",INDIRECT($C5&amp;"$2"),IF($D4+1&lt;=INDIRECT("$"&amp;$C5&amp;"$1"),$D4+1,"")),"")</f>
        <v>2021</v>
      </c>
      <c r="E5" s="7" t="str">
        <f ca="1">IF($A5&gt;0,IF($D5=INDIRECT($C5&amp;"$2"),INDIRECT("学籍記録!"&amp;$C5&amp;"$9"),"　"),"")</f>
        <v>入学</v>
      </c>
      <c r="F5" s="7" t="str">
        <f ca="1">IF($A5&gt;0,IF($D5=INDIRECT($C5&amp;"$1"),INDIRECT("学籍記録!"&amp;$C5&amp;"$10"),""),"")</f>
        <v>転学</v>
      </c>
      <c r="G5" s="7" t="str">
        <f ca="1">IF($D5="","",IF(LEN($E5&amp;$F5)&gt;0,$E5&amp;$F5,"↓"))</f>
        <v>入学転学</v>
      </c>
      <c r="H5" s="8" t="str">
        <f ca="1">IF(AND($D5="",$D6&lt;&gt;""),MID("ABCDE",$A6,1),"")</f>
        <v/>
      </c>
      <c r="I5" s="8" t="str">
        <f ca="1">IF($B5&lt;&gt;"",MID("ABCDE",$A5,1)&amp;$D5,"")</f>
        <v>B2021</v>
      </c>
      <c r="J5" s="115">
        <f ca="1">IF($B5&lt;&gt;"",SUMIF(学習記録!$Y:$Y,$I5,学習記録!$AK:$AK),"")</f>
        <v>9</v>
      </c>
      <c r="K5" s="9" t="str">
        <f>IF($A5&gt;0,MID("ABCDE",$A5,1)&amp;$B5,"")</f>
        <v>B1</v>
      </c>
      <c r="L5" s="9">
        <f ca="1">IF(O5="","",3-COUNTA(P5:R5))</f>
        <v>0</v>
      </c>
      <c r="M5" s="12"/>
      <c r="N5" s="13">
        <f ca="1">IF(AND(D5="",D6&lt;&gt;""),H5&amp;"："&amp;HLOOKUP(H5,学籍記録!$K$2:$O$11,4,0)&amp;"",D5)</f>
        <v>2021</v>
      </c>
      <c r="O5" s="9" t="str">
        <f ca="1">$G5</f>
        <v>入学転学</v>
      </c>
      <c r="P5" s="19">
        <v>1</v>
      </c>
      <c r="Q5" s="19">
        <v>183</v>
      </c>
      <c r="R5" s="19">
        <v>90</v>
      </c>
      <c r="S5" s="63" t="s">
        <v>800</v>
      </c>
      <c r="T5" s="9" t="str">
        <f ca="1">$J5&amp;""</f>
        <v>9</v>
      </c>
      <c r="V5" s="167" t="s">
        <v>758</v>
      </c>
      <c r="Y5" s="9" t="str">
        <f ca="1">IF(B5="","",$Y$1&amp;IF(O5="",1,8))</f>
        <v>$Z1:$Z8</v>
      </c>
      <c r="Z5" s="13" t="s">
        <v>803</v>
      </c>
    </row>
    <row r="6" spans="1:26" ht="14.25" x14ac:dyDescent="0.15">
      <c r="A6" s="9">
        <f t="shared" ref="A6:A49" ca="1" si="1">IFERROR(IF($D5="",$A5-1,$A5),"")</f>
        <v>2</v>
      </c>
      <c r="B6" s="9" t="str">
        <f t="shared" ref="B6:B49" ca="1" si="2">IF($A6&gt;0,IF($A5&lt;&gt;$A6,1,IF($A6&lt;&gt;$A7,"",$B5+1)),"")</f>
        <v/>
      </c>
      <c r="C6" s="9" t="str">
        <f t="shared" ref="C6:C49" ca="1" si="3">IF($A6&gt;0,MID("BCDEF",A6,1),"")</f>
        <v>C</v>
      </c>
      <c r="D6" s="7" t="str">
        <f t="shared" ref="D6:D49" ca="1" si="4">IF($A6&gt;0,IF($D5="",INDIRECT($C6&amp;"$2"),IF($D5+1&lt;=INDIRECT("$"&amp;$C6&amp;"$1"),$D5+1,"")),"")</f>
        <v/>
      </c>
      <c r="E6" s="7" t="str">
        <f t="shared" ref="E6:E49" ca="1" si="5">IF(A6&gt;0,IF($D6=INDIRECT($C6&amp;"$2"),INDIRECT("学籍記録!"&amp;$C6&amp;"$9"),""),"")</f>
        <v/>
      </c>
      <c r="F6" s="7" t="str">
        <f t="shared" ref="F6:F49" ca="1" si="6">IF($A6&gt;0,IF($D6=INDIRECT($C6&amp;"$1"),INDIRECT("学籍記録!"&amp;$C6&amp;"$10"),""),"")</f>
        <v/>
      </c>
      <c r="G6" s="7" t="str">
        <f t="shared" ref="G6:G49" ca="1" si="7">IF($D6="","",IF(LEN($E6&amp;$F6)&gt;0,$E6&amp;$F6,"↓"))</f>
        <v/>
      </c>
      <c r="H6" s="8" t="str">
        <f t="shared" ref="H6:H49" ca="1" si="8">IF(AND($D6="",$D7&lt;&gt;""),MID("ABCDE",$A7,1),"")</f>
        <v>A</v>
      </c>
      <c r="I6" s="8" t="str">
        <f ca="1">IF($B6&lt;&gt;"",MID("ABCDE",$A6,1)&amp;$D6,"")</f>
        <v/>
      </c>
      <c r="J6" s="115" t="str">
        <f ca="1">IF($B6&lt;&gt;"",SUMIF(学習記録!$Y:$Y,$I6,学習記録!$AK:$AK),"")</f>
        <v/>
      </c>
      <c r="K6" s="9" t="str">
        <f t="shared" ref="K6:K49" ca="1" si="9">IF($A6&gt;0,MID("ABCDE",$A6,1)&amp;$B6,"")</f>
        <v>B</v>
      </c>
      <c r="L6" s="9" t="str">
        <f t="shared" ref="L6:L49" ca="1" si="10">IF(O6="","",3-COUNTA(P6:R6))</f>
        <v/>
      </c>
      <c r="M6" s="12"/>
      <c r="N6" s="13" t="str">
        <f ca="1">IF(AND(D6="",D7&lt;&gt;""),H6&amp;"："&amp;HLOOKUP(H6,学籍記録!$K$2:$O$11,4,0)&amp;"",D6)</f>
        <v>A：■■■■高等学校</v>
      </c>
      <c r="O6" s="9" t="str">
        <f t="shared" ref="O6:O49" ca="1" si="11">$G6</f>
        <v/>
      </c>
      <c r="P6" s="19"/>
      <c r="Q6" s="19"/>
      <c r="R6" s="19"/>
      <c r="S6" s="63"/>
      <c r="T6" s="9" t="str">
        <f t="shared" ref="T6:T49" ca="1" si="12">$J6&amp;""</f>
        <v/>
      </c>
      <c r="V6" s="167"/>
      <c r="Y6" s="9" t="str">
        <f t="shared" ref="Y6:Y49" ca="1" si="13">IF(B6="","",$Y$1&amp;IF(O6="",1,8))</f>
        <v/>
      </c>
      <c r="Z6" s="5" t="s">
        <v>804</v>
      </c>
    </row>
    <row r="7" spans="1:26" ht="14.25" x14ac:dyDescent="0.15">
      <c r="A7" s="9">
        <f t="shared" ca="1" si="1"/>
        <v>1</v>
      </c>
      <c r="B7" s="9">
        <f t="shared" ca="1" si="2"/>
        <v>1</v>
      </c>
      <c r="C7" s="9" t="str">
        <f t="shared" ca="1" si="3"/>
        <v>B</v>
      </c>
      <c r="D7" s="7">
        <f t="shared" ca="1" si="4"/>
        <v>2022</v>
      </c>
      <c r="E7" s="7" t="str">
        <f t="shared" ca="1" si="5"/>
        <v>入学</v>
      </c>
      <c r="F7" s="7" t="str">
        <f t="shared" ca="1" si="6"/>
        <v/>
      </c>
      <c r="G7" s="7" t="str">
        <f t="shared" ca="1" si="7"/>
        <v>入学</v>
      </c>
      <c r="H7" s="8" t="str">
        <f t="shared" ca="1" si="8"/>
        <v/>
      </c>
      <c r="I7" s="8" t="str">
        <f t="shared" ref="I7:I49" ca="1" si="14">IF($B7&lt;&gt;"",MID("ABCDE",$A7,1)&amp;$D7,"")</f>
        <v>A2022</v>
      </c>
      <c r="J7" s="115">
        <f ca="1">IF($B7&lt;&gt;"",SUMIF(学習記録!$Y:$Y,$I7,学習記録!$AK:$AK),"")</f>
        <v>10</v>
      </c>
      <c r="K7" s="9" t="str">
        <f t="shared" ca="1" si="9"/>
        <v>A1</v>
      </c>
      <c r="L7" s="9">
        <f t="shared" ca="1" si="10"/>
        <v>0</v>
      </c>
      <c r="M7" s="12"/>
      <c r="N7" s="13">
        <f ca="1">IF(AND(D7="",D8&lt;&gt;""),H7&amp;"："&amp;HLOOKUP(H7,学籍記録!$K$2:$O$11,4,0)&amp;"",D7)</f>
        <v>2022</v>
      </c>
      <c r="O7" s="9" t="str">
        <f t="shared" ca="1" si="11"/>
        <v>入学</v>
      </c>
      <c r="P7" s="19">
        <v>1</v>
      </c>
      <c r="Q7" s="19">
        <v>183</v>
      </c>
      <c r="R7" s="19">
        <v>100</v>
      </c>
      <c r="S7" s="63" t="s">
        <v>804</v>
      </c>
      <c r="T7" s="9" t="str">
        <f t="shared" ca="1" si="12"/>
        <v>10</v>
      </c>
      <c r="V7" s="167"/>
      <c r="Y7" s="9" t="str">
        <f t="shared" ca="1" si="13"/>
        <v>$Z1:$Z8</v>
      </c>
      <c r="Z7" s="5" t="s">
        <v>805</v>
      </c>
    </row>
    <row r="8" spans="1:26" ht="14.25" x14ac:dyDescent="0.15">
      <c r="A8" s="9">
        <f t="shared" ca="1" si="1"/>
        <v>1</v>
      </c>
      <c r="B8" s="9">
        <f t="shared" ca="1" si="2"/>
        <v>2</v>
      </c>
      <c r="C8" s="9" t="str">
        <f t="shared" ca="1" si="3"/>
        <v>B</v>
      </c>
      <c r="D8" s="7">
        <f t="shared" ca="1" si="4"/>
        <v>2023</v>
      </c>
      <c r="E8" s="7" t="str">
        <f t="shared" ca="1" si="5"/>
        <v/>
      </c>
      <c r="F8" s="7" t="str">
        <f t="shared" ca="1" si="6"/>
        <v>退学</v>
      </c>
      <c r="G8" s="7" t="str">
        <f t="shared" ca="1" si="7"/>
        <v>退学</v>
      </c>
      <c r="H8" s="8" t="str">
        <f t="shared" ca="1" si="8"/>
        <v/>
      </c>
      <c r="I8" s="8" t="str">
        <f t="shared" ca="1" si="14"/>
        <v>A2023</v>
      </c>
      <c r="J8" s="115">
        <f ca="1">IF($B8&lt;&gt;"",SUMIF(学習記録!$Y:$Y,$I8,学習記録!$AK:$AK),"")</f>
        <v>0</v>
      </c>
      <c r="K8" s="9" t="str">
        <f t="shared" ca="1" si="9"/>
        <v>A2</v>
      </c>
      <c r="L8" s="9">
        <f t="shared" ca="1" si="10"/>
        <v>0</v>
      </c>
      <c r="M8" s="12"/>
      <c r="N8" s="13">
        <f ca="1">IF(AND(D8="",D9&lt;&gt;""),H8&amp;"："&amp;HLOOKUP(H8,学籍記録!$K$2:$O$11,4,0)&amp;"",D8)</f>
        <v>2023</v>
      </c>
      <c r="O8" s="9" t="str">
        <f t="shared" ca="1" si="11"/>
        <v>退学</v>
      </c>
      <c r="P8" s="19">
        <v>2</v>
      </c>
      <c r="Q8" s="19">
        <v>65</v>
      </c>
      <c r="R8" s="19">
        <v>0</v>
      </c>
      <c r="S8" s="63" t="s">
        <v>800</v>
      </c>
      <c r="T8" s="9" t="str">
        <f t="shared" ca="1" si="12"/>
        <v>0</v>
      </c>
      <c r="V8" s="167"/>
      <c r="Y8" s="9" t="str">
        <f t="shared" ca="1" si="13"/>
        <v>$Z1:$Z8</v>
      </c>
      <c r="Z8" s="5" t="s">
        <v>806</v>
      </c>
    </row>
    <row r="9" spans="1:26" ht="14.25" x14ac:dyDescent="0.15">
      <c r="A9" s="9">
        <f t="shared" ca="1" si="1"/>
        <v>1</v>
      </c>
      <c r="B9" s="9" t="str">
        <f t="shared" ca="1" si="2"/>
        <v/>
      </c>
      <c r="C9" s="9" t="str">
        <f t="shared" ca="1" si="3"/>
        <v>B</v>
      </c>
      <c r="D9" s="7" t="str">
        <f t="shared" ca="1" si="4"/>
        <v/>
      </c>
      <c r="E9" s="7" t="str">
        <f t="shared" ca="1" si="5"/>
        <v/>
      </c>
      <c r="F9" s="7" t="str">
        <f t="shared" ca="1" si="6"/>
        <v/>
      </c>
      <c r="G9" s="7" t="str">
        <f t="shared" ca="1" si="7"/>
        <v/>
      </c>
      <c r="H9" s="8" t="str">
        <f t="shared" ca="1" si="8"/>
        <v/>
      </c>
      <c r="I9" s="8" t="str">
        <f t="shared" ca="1" si="14"/>
        <v/>
      </c>
      <c r="J9" s="115" t="str">
        <f ca="1">IF($B9&lt;&gt;"",SUMIF(学習記録!$Y:$Y,$I9,学習記録!$AK:$AK),"")</f>
        <v/>
      </c>
      <c r="K9" s="9" t="str">
        <f t="shared" ca="1" si="9"/>
        <v>A</v>
      </c>
      <c r="L9" s="9" t="str">
        <f t="shared" ca="1" si="10"/>
        <v/>
      </c>
      <c r="M9" s="12"/>
      <c r="N9" s="13" t="str">
        <f ca="1">IF(AND(D9="",D10&lt;&gt;""),H9&amp;"："&amp;HLOOKUP(H9,学籍記録!$K$2:$O$11,4,0)&amp;"",D9)</f>
        <v/>
      </c>
      <c r="O9" s="9" t="str">
        <f t="shared" ca="1" si="11"/>
        <v/>
      </c>
      <c r="P9" s="19"/>
      <c r="Q9" s="19"/>
      <c r="R9" s="19"/>
      <c r="S9" s="63"/>
      <c r="T9" s="9" t="str">
        <f t="shared" ca="1" si="12"/>
        <v/>
      </c>
      <c r="V9" s="167" t="s">
        <v>799</v>
      </c>
      <c r="Y9" s="9" t="str">
        <f t="shared" ca="1" si="13"/>
        <v/>
      </c>
    </row>
    <row r="10" spans="1:26" ht="14.25" x14ac:dyDescent="0.15">
      <c r="A10" s="9">
        <f t="shared" ca="1" si="1"/>
        <v>0</v>
      </c>
      <c r="B10" s="9" t="str">
        <f t="shared" ca="1" si="2"/>
        <v/>
      </c>
      <c r="C10" s="9" t="str">
        <f t="shared" ca="1" si="3"/>
        <v/>
      </c>
      <c r="D10" s="7" t="str">
        <f t="shared" ca="1" si="4"/>
        <v/>
      </c>
      <c r="E10" s="7" t="str">
        <f t="shared" ca="1" si="5"/>
        <v/>
      </c>
      <c r="F10" s="7" t="str">
        <f t="shared" ca="1" si="6"/>
        <v/>
      </c>
      <c r="G10" s="7" t="str">
        <f t="shared" ca="1" si="7"/>
        <v/>
      </c>
      <c r="H10" s="8" t="str">
        <f t="shared" ca="1" si="8"/>
        <v/>
      </c>
      <c r="I10" s="8" t="str">
        <f t="shared" ca="1" si="14"/>
        <v/>
      </c>
      <c r="J10" s="115" t="str">
        <f ca="1">IF($B10&lt;&gt;"",SUMIF(学習記録!$Y:$Y,$I10,学習記録!$AK:$AK),"")</f>
        <v/>
      </c>
      <c r="K10" s="9" t="str">
        <f t="shared" ca="1" si="9"/>
        <v/>
      </c>
      <c r="L10" s="9" t="str">
        <f t="shared" ca="1" si="10"/>
        <v/>
      </c>
      <c r="M10" s="12"/>
      <c r="N10" s="13" t="str">
        <f ca="1">IF(AND(D10="",D11&lt;&gt;""),H10&amp;"："&amp;HLOOKUP(H10,学籍記録!$K$2:$O$11,4,0)&amp;"",D10)</f>
        <v/>
      </c>
      <c r="O10" s="9" t="str">
        <f t="shared" ca="1" si="11"/>
        <v/>
      </c>
      <c r="P10" s="19"/>
      <c r="Q10" s="19"/>
      <c r="R10" s="19"/>
      <c r="S10" s="63"/>
      <c r="T10" s="9" t="str">
        <f t="shared" ca="1" si="12"/>
        <v/>
      </c>
      <c r="V10" s="167"/>
      <c r="Y10" s="9" t="str">
        <f t="shared" ca="1" si="13"/>
        <v/>
      </c>
    </row>
    <row r="11" spans="1:26" ht="14.25" customHeight="1" x14ac:dyDescent="0.15">
      <c r="A11" s="9">
        <f t="shared" ca="1" si="1"/>
        <v>-1</v>
      </c>
      <c r="B11" s="9" t="str">
        <f t="shared" ca="1" si="2"/>
        <v/>
      </c>
      <c r="C11" s="9" t="str">
        <f t="shared" ca="1" si="3"/>
        <v/>
      </c>
      <c r="D11" s="7" t="str">
        <f t="shared" ca="1" si="4"/>
        <v/>
      </c>
      <c r="E11" s="7" t="str">
        <f t="shared" ca="1" si="5"/>
        <v/>
      </c>
      <c r="F11" s="7" t="str">
        <f t="shared" ca="1" si="6"/>
        <v/>
      </c>
      <c r="G11" s="7" t="str">
        <f t="shared" ca="1" si="7"/>
        <v/>
      </c>
      <c r="H11" s="8" t="str">
        <f t="shared" ca="1" si="8"/>
        <v/>
      </c>
      <c r="I11" s="8" t="str">
        <f t="shared" ca="1" si="14"/>
        <v/>
      </c>
      <c r="J11" s="115" t="str">
        <f ca="1">IF($B11&lt;&gt;"",SUMIF(学習記録!$Y:$Y,$I11,学習記録!$AK:$AK),"")</f>
        <v/>
      </c>
      <c r="K11" s="9" t="str">
        <f t="shared" ca="1" si="9"/>
        <v/>
      </c>
      <c r="L11" s="9" t="str">
        <f t="shared" ca="1" si="10"/>
        <v/>
      </c>
      <c r="M11" s="12"/>
      <c r="N11" s="13" t="str">
        <f ca="1">IF(AND(D11="",D12&lt;&gt;""),H11&amp;"："&amp;HLOOKUP(H11,学籍記録!$K$2:$O$11,4,0)&amp;"",D11)</f>
        <v/>
      </c>
      <c r="O11" s="9" t="str">
        <f t="shared" ca="1" si="11"/>
        <v/>
      </c>
      <c r="P11" s="19"/>
      <c r="Q11" s="19"/>
      <c r="R11" s="19"/>
      <c r="S11" s="63"/>
      <c r="T11" s="9" t="str">
        <f t="shared" ca="1" si="12"/>
        <v/>
      </c>
      <c r="V11" s="167" t="s">
        <v>760</v>
      </c>
      <c r="Y11" s="9" t="str">
        <f t="shared" ca="1" si="13"/>
        <v/>
      </c>
    </row>
    <row r="12" spans="1:26" ht="14.25" x14ac:dyDescent="0.15">
      <c r="A12" s="9">
        <f t="shared" ca="1" si="1"/>
        <v>-2</v>
      </c>
      <c r="B12" s="9" t="str">
        <f t="shared" ca="1" si="2"/>
        <v/>
      </c>
      <c r="C12" s="9" t="str">
        <f t="shared" ca="1" si="3"/>
        <v/>
      </c>
      <c r="D12" s="7" t="str">
        <f t="shared" ca="1" si="4"/>
        <v/>
      </c>
      <c r="E12" s="7" t="str">
        <f t="shared" ca="1" si="5"/>
        <v/>
      </c>
      <c r="F12" s="7" t="str">
        <f t="shared" ca="1" si="6"/>
        <v/>
      </c>
      <c r="G12" s="7" t="str">
        <f t="shared" ca="1" si="7"/>
        <v/>
      </c>
      <c r="H12" s="8" t="str">
        <f t="shared" ca="1" si="8"/>
        <v/>
      </c>
      <c r="I12" s="8" t="str">
        <f t="shared" ca="1" si="14"/>
        <v/>
      </c>
      <c r="J12" s="115" t="str">
        <f ca="1">IF($B12&lt;&gt;"",SUMIF(学習記録!$Y:$Y,$I12,学習記録!$AK:$AK),"")</f>
        <v/>
      </c>
      <c r="K12" s="9" t="str">
        <f t="shared" ca="1" si="9"/>
        <v/>
      </c>
      <c r="L12" s="9" t="str">
        <f t="shared" ca="1" si="10"/>
        <v/>
      </c>
      <c r="M12" s="12"/>
      <c r="N12" s="13" t="str">
        <f ca="1">IF(AND(D12="",D13&lt;&gt;""),H12&amp;"："&amp;HLOOKUP(H12,学籍記録!$K$2:$O$11,4,0)&amp;"",D12)</f>
        <v/>
      </c>
      <c r="O12" s="9" t="str">
        <f t="shared" ca="1" si="11"/>
        <v/>
      </c>
      <c r="P12" s="19"/>
      <c r="Q12" s="19"/>
      <c r="R12" s="19"/>
      <c r="S12" s="63"/>
      <c r="T12" s="9" t="str">
        <f t="shared" ca="1" si="12"/>
        <v/>
      </c>
      <c r="V12" s="167"/>
      <c r="Y12" s="9" t="str">
        <f t="shared" ca="1" si="13"/>
        <v/>
      </c>
    </row>
    <row r="13" spans="1:26" ht="14.25" x14ac:dyDescent="0.15">
      <c r="A13" s="9">
        <f t="shared" ca="1" si="1"/>
        <v>-3</v>
      </c>
      <c r="B13" s="9" t="str">
        <f t="shared" ca="1" si="2"/>
        <v/>
      </c>
      <c r="C13" s="9" t="str">
        <f t="shared" ca="1" si="3"/>
        <v/>
      </c>
      <c r="D13" s="7" t="str">
        <f t="shared" ca="1" si="4"/>
        <v/>
      </c>
      <c r="E13" s="7" t="str">
        <f t="shared" ca="1" si="5"/>
        <v/>
      </c>
      <c r="F13" s="7" t="str">
        <f t="shared" ca="1" si="6"/>
        <v/>
      </c>
      <c r="G13" s="7" t="str">
        <f t="shared" ca="1" si="7"/>
        <v/>
      </c>
      <c r="H13" s="8" t="str">
        <f t="shared" ca="1" si="8"/>
        <v/>
      </c>
      <c r="I13" s="8" t="str">
        <f t="shared" ca="1" si="14"/>
        <v/>
      </c>
      <c r="J13" s="115" t="str">
        <f ca="1">IF($B13&lt;&gt;"",SUMIF(学習記録!$Y:$Y,$I13,学習記録!$AK:$AK),"")</f>
        <v/>
      </c>
      <c r="K13" s="9" t="str">
        <f t="shared" ca="1" si="9"/>
        <v/>
      </c>
      <c r="L13" s="9" t="str">
        <f t="shared" ca="1" si="10"/>
        <v/>
      </c>
      <c r="M13" s="12"/>
      <c r="N13" s="13" t="str">
        <f ca="1">IF(AND(D13="",D14&lt;&gt;""),H13&amp;"："&amp;HLOOKUP(H13,学籍記録!$K$2:$O$11,4,0)&amp;"",D13)</f>
        <v/>
      </c>
      <c r="O13" s="9" t="str">
        <f t="shared" ca="1" si="11"/>
        <v/>
      </c>
      <c r="P13" s="19"/>
      <c r="Q13" s="19"/>
      <c r="R13" s="19"/>
      <c r="S13" s="63"/>
      <c r="T13" s="9" t="str">
        <f t="shared" ca="1" si="12"/>
        <v/>
      </c>
      <c r="V13" s="167"/>
      <c r="Y13" s="9" t="str">
        <f t="shared" ca="1" si="13"/>
        <v/>
      </c>
    </row>
    <row r="14" spans="1:26" ht="14.25" x14ac:dyDescent="0.15">
      <c r="A14" s="9">
        <f t="shared" ca="1" si="1"/>
        <v>-4</v>
      </c>
      <c r="B14" s="9" t="str">
        <f t="shared" ca="1" si="2"/>
        <v/>
      </c>
      <c r="C14" s="9" t="str">
        <f t="shared" ca="1" si="3"/>
        <v/>
      </c>
      <c r="D14" s="7" t="str">
        <f t="shared" ca="1" si="4"/>
        <v/>
      </c>
      <c r="E14" s="7" t="str">
        <f t="shared" ca="1" si="5"/>
        <v/>
      </c>
      <c r="F14" s="7" t="str">
        <f t="shared" ca="1" si="6"/>
        <v/>
      </c>
      <c r="G14" s="7" t="str">
        <f t="shared" ca="1" si="7"/>
        <v/>
      </c>
      <c r="H14" s="8" t="str">
        <f t="shared" ca="1" si="8"/>
        <v/>
      </c>
      <c r="I14" s="8" t="str">
        <f t="shared" ca="1" si="14"/>
        <v/>
      </c>
      <c r="J14" s="115" t="str">
        <f ca="1">IF($B14&lt;&gt;"",SUMIF(学習記録!$Y:$Y,$I14,学習記録!$AK:$AK),"")</f>
        <v/>
      </c>
      <c r="K14" s="9" t="str">
        <f t="shared" ca="1" si="9"/>
        <v/>
      </c>
      <c r="L14" s="9" t="str">
        <f t="shared" ca="1" si="10"/>
        <v/>
      </c>
      <c r="M14" s="12"/>
      <c r="N14" s="13" t="str">
        <f ca="1">IF(AND(D14="",D15&lt;&gt;""),H14&amp;"："&amp;HLOOKUP(H14,学籍記録!$K$2:$O$11,4,0)&amp;"",D14)</f>
        <v/>
      </c>
      <c r="O14" s="9" t="str">
        <f t="shared" ca="1" si="11"/>
        <v/>
      </c>
      <c r="P14" s="19"/>
      <c r="Q14" s="19"/>
      <c r="R14" s="19"/>
      <c r="S14" s="63"/>
      <c r="T14" s="9" t="str">
        <f t="shared" ca="1" si="12"/>
        <v/>
      </c>
      <c r="Y14" s="9" t="str">
        <f t="shared" ca="1" si="13"/>
        <v/>
      </c>
    </row>
    <row r="15" spans="1:26" ht="14.25" x14ac:dyDescent="0.15">
      <c r="A15" s="9">
        <f t="shared" ca="1" si="1"/>
        <v>-5</v>
      </c>
      <c r="B15" s="9" t="str">
        <f t="shared" ca="1" si="2"/>
        <v/>
      </c>
      <c r="C15" s="9" t="str">
        <f t="shared" ca="1" si="3"/>
        <v/>
      </c>
      <c r="D15" s="7" t="str">
        <f t="shared" ca="1" si="4"/>
        <v/>
      </c>
      <c r="E15" s="7" t="str">
        <f t="shared" ca="1" si="5"/>
        <v/>
      </c>
      <c r="F15" s="7" t="str">
        <f t="shared" ca="1" si="6"/>
        <v/>
      </c>
      <c r="G15" s="7" t="str">
        <f t="shared" ca="1" si="7"/>
        <v/>
      </c>
      <c r="H15" s="8" t="str">
        <f t="shared" ca="1" si="8"/>
        <v/>
      </c>
      <c r="I15" s="8" t="str">
        <f t="shared" ca="1" si="14"/>
        <v/>
      </c>
      <c r="J15" s="115" t="str">
        <f ca="1">IF($B15&lt;&gt;"",SUMIF(学習記録!$Y:$Y,$I15,学習記録!$AK:$AK),"")</f>
        <v/>
      </c>
      <c r="K15" s="9" t="str">
        <f t="shared" ca="1" si="9"/>
        <v/>
      </c>
      <c r="L15" s="9" t="str">
        <f t="shared" ca="1" si="10"/>
        <v/>
      </c>
      <c r="M15" s="12"/>
      <c r="N15" s="13" t="str">
        <f ca="1">IF(AND(D15="",D16&lt;&gt;""),H15&amp;"："&amp;HLOOKUP(H15,学籍記録!$K$2:$O$11,4,0)&amp;"",D15)</f>
        <v/>
      </c>
      <c r="O15" s="9" t="str">
        <f t="shared" ca="1" si="11"/>
        <v/>
      </c>
      <c r="P15" s="19"/>
      <c r="Q15" s="19"/>
      <c r="R15" s="19"/>
      <c r="S15" s="63"/>
      <c r="T15" s="9" t="str">
        <f t="shared" ca="1" si="12"/>
        <v/>
      </c>
      <c r="V15" s="167" t="s">
        <v>728</v>
      </c>
      <c r="Y15" s="9" t="str">
        <f t="shared" ca="1" si="13"/>
        <v/>
      </c>
    </row>
    <row r="16" spans="1:26" ht="14.25" x14ac:dyDescent="0.15">
      <c r="A16" s="9">
        <f t="shared" ca="1" si="1"/>
        <v>-6</v>
      </c>
      <c r="B16" s="9" t="str">
        <f t="shared" ca="1" si="2"/>
        <v/>
      </c>
      <c r="C16" s="9" t="str">
        <f t="shared" ca="1" si="3"/>
        <v/>
      </c>
      <c r="D16" s="7" t="str">
        <f t="shared" ca="1" si="4"/>
        <v/>
      </c>
      <c r="E16" s="7" t="str">
        <f t="shared" ca="1" si="5"/>
        <v/>
      </c>
      <c r="F16" s="7" t="str">
        <f t="shared" ca="1" si="6"/>
        <v/>
      </c>
      <c r="G16" s="7" t="str">
        <f t="shared" ca="1" si="7"/>
        <v/>
      </c>
      <c r="H16" s="8" t="str">
        <f t="shared" ca="1" si="8"/>
        <v/>
      </c>
      <c r="I16" s="8" t="str">
        <f t="shared" ca="1" si="14"/>
        <v/>
      </c>
      <c r="J16" s="115" t="str">
        <f ca="1">IF($B16&lt;&gt;"",SUMIF(学習記録!$Y:$Y,$I16,学習記録!$AK:$AK),"")</f>
        <v/>
      </c>
      <c r="K16" s="9" t="str">
        <f t="shared" ca="1" si="9"/>
        <v/>
      </c>
      <c r="L16" s="9" t="str">
        <f t="shared" ca="1" si="10"/>
        <v/>
      </c>
      <c r="M16" s="12"/>
      <c r="N16" s="13" t="str">
        <f ca="1">IF(AND(D16="",D17&lt;&gt;""),H16&amp;"："&amp;HLOOKUP(H16,学籍記録!$K$2:$O$11,4,0)&amp;"",D16)</f>
        <v/>
      </c>
      <c r="O16" s="9" t="str">
        <f t="shared" ca="1" si="11"/>
        <v/>
      </c>
      <c r="P16" s="19"/>
      <c r="Q16" s="19"/>
      <c r="R16" s="19"/>
      <c r="S16" s="63"/>
      <c r="T16" s="9" t="str">
        <f t="shared" ca="1" si="12"/>
        <v/>
      </c>
      <c r="V16" s="167"/>
      <c r="Y16" s="9" t="str">
        <f t="shared" ca="1" si="13"/>
        <v/>
      </c>
    </row>
    <row r="17" spans="1:25" ht="14.25" x14ac:dyDescent="0.15">
      <c r="A17" s="9">
        <f t="shared" ca="1" si="1"/>
        <v>-7</v>
      </c>
      <c r="B17" s="9" t="str">
        <f t="shared" ca="1" si="2"/>
        <v/>
      </c>
      <c r="C17" s="9" t="str">
        <f t="shared" ca="1" si="3"/>
        <v/>
      </c>
      <c r="D17" s="7" t="str">
        <f t="shared" ca="1" si="4"/>
        <v/>
      </c>
      <c r="E17" s="7" t="str">
        <f t="shared" ca="1" si="5"/>
        <v/>
      </c>
      <c r="F17" s="7" t="str">
        <f t="shared" ca="1" si="6"/>
        <v/>
      </c>
      <c r="G17" s="7" t="str">
        <f t="shared" ca="1" si="7"/>
        <v/>
      </c>
      <c r="H17" s="8" t="str">
        <f t="shared" ca="1" si="8"/>
        <v/>
      </c>
      <c r="I17" s="8" t="str">
        <f t="shared" ca="1" si="14"/>
        <v/>
      </c>
      <c r="J17" s="115" t="str">
        <f ca="1">IF($B17&lt;&gt;"",SUMIF(学習記録!$Y:$Y,$I17,学習記録!$AK:$AK),"")</f>
        <v/>
      </c>
      <c r="K17" s="9" t="str">
        <f t="shared" ca="1" si="9"/>
        <v/>
      </c>
      <c r="L17" s="9" t="str">
        <f t="shared" ca="1" si="10"/>
        <v/>
      </c>
      <c r="M17" s="11"/>
      <c r="N17" s="13" t="str">
        <f ca="1">IF(AND(D17="",D18&lt;&gt;""),H17&amp;"："&amp;HLOOKUP(H17,学籍記録!$K$2:$O$11,4,0)&amp;"",D17)</f>
        <v/>
      </c>
      <c r="O17" s="9" t="str">
        <f t="shared" ca="1" si="11"/>
        <v/>
      </c>
      <c r="P17" s="19"/>
      <c r="Q17" s="19"/>
      <c r="R17" s="19"/>
      <c r="S17" s="63"/>
      <c r="T17" s="9" t="str">
        <f t="shared" ca="1" si="12"/>
        <v/>
      </c>
      <c r="Y17" s="9" t="str">
        <f t="shared" ca="1" si="13"/>
        <v/>
      </c>
    </row>
    <row r="18" spans="1:25" ht="14.25" x14ac:dyDescent="0.15">
      <c r="A18" s="9">
        <f t="shared" ca="1" si="1"/>
        <v>-8</v>
      </c>
      <c r="B18" s="9" t="str">
        <f t="shared" ca="1" si="2"/>
        <v/>
      </c>
      <c r="C18" s="9" t="str">
        <f t="shared" ca="1" si="3"/>
        <v/>
      </c>
      <c r="D18" s="7" t="str">
        <f t="shared" ca="1" si="4"/>
        <v/>
      </c>
      <c r="E18" s="7" t="str">
        <f t="shared" ca="1" si="5"/>
        <v/>
      </c>
      <c r="F18" s="7" t="str">
        <f t="shared" ca="1" si="6"/>
        <v/>
      </c>
      <c r="G18" s="7" t="str">
        <f t="shared" ca="1" si="7"/>
        <v/>
      </c>
      <c r="H18" s="8" t="str">
        <f t="shared" ca="1" si="8"/>
        <v/>
      </c>
      <c r="I18" s="8" t="str">
        <f t="shared" ca="1" si="14"/>
        <v/>
      </c>
      <c r="J18" s="115" t="str">
        <f ca="1">IF($B18&lt;&gt;"",SUMIF(学習記録!$Y:$Y,$I18,学習記録!$AK:$AK),"")</f>
        <v/>
      </c>
      <c r="K18" s="9" t="str">
        <f t="shared" ca="1" si="9"/>
        <v/>
      </c>
      <c r="L18" s="9" t="str">
        <f t="shared" ca="1" si="10"/>
        <v/>
      </c>
      <c r="M18" s="11"/>
      <c r="N18" s="13" t="str">
        <f ca="1">IF(AND(D18="",D19&lt;&gt;""),H18&amp;"："&amp;HLOOKUP(H18,学籍記録!$K$2:$O$11,4,0)&amp;"",D18)</f>
        <v/>
      </c>
      <c r="O18" s="9" t="str">
        <f t="shared" ca="1" si="11"/>
        <v/>
      </c>
      <c r="P18" s="19"/>
      <c r="Q18" s="19"/>
      <c r="R18" s="19"/>
      <c r="S18" s="63"/>
      <c r="T18" s="9" t="str">
        <f t="shared" ca="1" si="12"/>
        <v/>
      </c>
      <c r="Y18" s="9" t="str">
        <f t="shared" ca="1" si="13"/>
        <v/>
      </c>
    </row>
    <row r="19" spans="1:25" ht="14.25" x14ac:dyDescent="0.15">
      <c r="A19" s="9">
        <f t="shared" ca="1" si="1"/>
        <v>-9</v>
      </c>
      <c r="B19" s="9" t="str">
        <f t="shared" ca="1" si="2"/>
        <v/>
      </c>
      <c r="C19" s="9" t="str">
        <f t="shared" ca="1" si="3"/>
        <v/>
      </c>
      <c r="D19" s="7" t="str">
        <f t="shared" ca="1" si="4"/>
        <v/>
      </c>
      <c r="E19" s="7" t="str">
        <f t="shared" ca="1" si="5"/>
        <v/>
      </c>
      <c r="F19" s="7" t="str">
        <f t="shared" ca="1" si="6"/>
        <v/>
      </c>
      <c r="G19" s="7" t="str">
        <f t="shared" ca="1" si="7"/>
        <v/>
      </c>
      <c r="H19" s="8" t="str">
        <f t="shared" ca="1" si="8"/>
        <v/>
      </c>
      <c r="I19" s="8" t="str">
        <f t="shared" ca="1" si="14"/>
        <v/>
      </c>
      <c r="J19" s="115" t="str">
        <f ca="1">IF($B19&lt;&gt;"",SUMIF(学習記録!$Y:$Y,$I19,学習記録!$AK:$AK),"")</f>
        <v/>
      </c>
      <c r="K19" s="9" t="str">
        <f t="shared" ca="1" si="9"/>
        <v/>
      </c>
      <c r="L19" s="9" t="str">
        <f t="shared" ca="1" si="10"/>
        <v/>
      </c>
      <c r="M19" s="11"/>
      <c r="N19" s="13" t="str">
        <f ca="1">IF(AND(D19="",D20&lt;&gt;""),H19&amp;"："&amp;HLOOKUP(H19,学籍記録!$K$2:$O$11,4,0)&amp;"",D19)</f>
        <v/>
      </c>
      <c r="O19" s="9" t="str">
        <f t="shared" ca="1" si="11"/>
        <v/>
      </c>
      <c r="P19" s="19"/>
      <c r="Q19" s="19"/>
      <c r="R19" s="19"/>
      <c r="S19" s="63"/>
      <c r="T19" s="9" t="str">
        <f t="shared" ca="1" si="12"/>
        <v/>
      </c>
      <c r="Y19" s="9" t="str">
        <f t="shared" ca="1" si="13"/>
        <v/>
      </c>
    </row>
    <row r="20" spans="1:25" ht="14.25" x14ac:dyDescent="0.15">
      <c r="A20" s="9">
        <f t="shared" ca="1" si="1"/>
        <v>-10</v>
      </c>
      <c r="B20" s="9" t="str">
        <f t="shared" ca="1" si="2"/>
        <v/>
      </c>
      <c r="C20" s="9" t="str">
        <f t="shared" ca="1" si="3"/>
        <v/>
      </c>
      <c r="D20" s="7" t="str">
        <f t="shared" ca="1" si="4"/>
        <v/>
      </c>
      <c r="E20" s="7" t="str">
        <f t="shared" ca="1" si="5"/>
        <v/>
      </c>
      <c r="F20" s="7" t="str">
        <f t="shared" ca="1" si="6"/>
        <v/>
      </c>
      <c r="G20" s="7" t="str">
        <f t="shared" ca="1" si="7"/>
        <v/>
      </c>
      <c r="H20" s="8" t="str">
        <f t="shared" ca="1" si="8"/>
        <v/>
      </c>
      <c r="I20" s="8" t="str">
        <f t="shared" ca="1" si="14"/>
        <v/>
      </c>
      <c r="J20" s="115" t="str">
        <f ca="1">IF($B20&lt;&gt;"",SUMIF(学習記録!$Y:$Y,$I20,学習記録!$AK:$AK),"")</f>
        <v/>
      </c>
      <c r="K20" s="9" t="str">
        <f t="shared" ca="1" si="9"/>
        <v/>
      </c>
      <c r="L20" s="9" t="str">
        <f t="shared" ca="1" si="10"/>
        <v/>
      </c>
      <c r="M20" s="11"/>
      <c r="N20" s="13" t="str">
        <f ca="1">IF(AND(D20="",D21&lt;&gt;""),H20&amp;"："&amp;HLOOKUP(H20,学籍記録!$K$2:$O$11,4,0)&amp;"",D20)</f>
        <v/>
      </c>
      <c r="O20" s="9" t="str">
        <f t="shared" ca="1" si="11"/>
        <v/>
      </c>
      <c r="P20" s="19"/>
      <c r="Q20" s="19"/>
      <c r="R20" s="19"/>
      <c r="S20" s="63"/>
      <c r="T20" s="9" t="str">
        <f t="shared" ca="1" si="12"/>
        <v/>
      </c>
      <c r="Y20" s="9" t="str">
        <f t="shared" ca="1" si="13"/>
        <v/>
      </c>
    </row>
    <row r="21" spans="1:25" ht="14.25" x14ac:dyDescent="0.15">
      <c r="A21" s="9">
        <f t="shared" ca="1" si="1"/>
        <v>-11</v>
      </c>
      <c r="B21" s="9" t="str">
        <f t="shared" ca="1" si="2"/>
        <v/>
      </c>
      <c r="C21" s="9" t="str">
        <f t="shared" ca="1" si="3"/>
        <v/>
      </c>
      <c r="D21" s="7" t="str">
        <f t="shared" ca="1" si="4"/>
        <v/>
      </c>
      <c r="E21" s="7" t="str">
        <f t="shared" ca="1" si="5"/>
        <v/>
      </c>
      <c r="F21" s="7" t="str">
        <f t="shared" ca="1" si="6"/>
        <v/>
      </c>
      <c r="G21" s="7" t="str">
        <f t="shared" ca="1" si="7"/>
        <v/>
      </c>
      <c r="H21" s="8" t="str">
        <f t="shared" ca="1" si="8"/>
        <v/>
      </c>
      <c r="I21" s="8" t="str">
        <f t="shared" ca="1" si="14"/>
        <v/>
      </c>
      <c r="J21" s="115" t="str">
        <f ca="1">IF($B21&lt;&gt;"",SUMIF(学習記録!$Y:$Y,$I21,学習記録!$AK:$AK),"")</f>
        <v/>
      </c>
      <c r="K21" s="9" t="str">
        <f t="shared" ca="1" si="9"/>
        <v/>
      </c>
      <c r="L21" s="9" t="str">
        <f t="shared" ca="1" si="10"/>
        <v/>
      </c>
      <c r="M21" s="11"/>
      <c r="N21" s="13" t="str">
        <f ca="1">IF(AND(D21="",D22&lt;&gt;""),H21&amp;"："&amp;HLOOKUP(H21,学籍記録!$K$2:$O$11,4,0)&amp;"",D21)</f>
        <v/>
      </c>
      <c r="O21" s="9" t="str">
        <f t="shared" ca="1" si="11"/>
        <v/>
      </c>
      <c r="P21" s="19"/>
      <c r="Q21" s="19"/>
      <c r="R21" s="19"/>
      <c r="S21" s="63"/>
      <c r="T21" s="9" t="str">
        <f t="shared" ca="1" si="12"/>
        <v/>
      </c>
      <c r="Y21" s="9" t="str">
        <f t="shared" ca="1" si="13"/>
        <v/>
      </c>
    </row>
    <row r="22" spans="1:25" ht="14.25" x14ac:dyDescent="0.15">
      <c r="A22" s="9">
        <f t="shared" ca="1" si="1"/>
        <v>-12</v>
      </c>
      <c r="B22" s="9" t="str">
        <f t="shared" ca="1" si="2"/>
        <v/>
      </c>
      <c r="C22" s="9" t="str">
        <f t="shared" ca="1" si="3"/>
        <v/>
      </c>
      <c r="D22" s="7" t="str">
        <f t="shared" ca="1" si="4"/>
        <v/>
      </c>
      <c r="E22" s="7" t="str">
        <f t="shared" ca="1" si="5"/>
        <v/>
      </c>
      <c r="F22" s="7" t="str">
        <f t="shared" ca="1" si="6"/>
        <v/>
      </c>
      <c r="G22" s="7" t="str">
        <f t="shared" ca="1" si="7"/>
        <v/>
      </c>
      <c r="H22" s="8" t="str">
        <f t="shared" ca="1" si="8"/>
        <v/>
      </c>
      <c r="I22" s="8" t="str">
        <f t="shared" ca="1" si="14"/>
        <v/>
      </c>
      <c r="J22" s="115" t="str">
        <f ca="1">IF($B22&lt;&gt;"",SUMIF(学習記録!$Y:$Y,$I22,学習記録!$AK:$AK),"")</f>
        <v/>
      </c>
      <c r="K22" s="9" t="str">
        <f t="shared" ca="1" si="9"/>
        <v/>
      </c>
      <c r="L22" s="9" t="str">
        <f t="shared" ca="1" si="10"/>
        <v/>
      </c>
      <c r="M22" s="11"/>
      <c r="N22" s="13" t="str">
        <f ca="1">IF(AND(D22="",D23&lt;&gt;""),H22&amp;"："&amp;HLOOKUP(H22,学籍記録!$K$2:$O$11,4,0)&amp;"",D22)</f>
        <v/>
      </c>
      <c r="O22" s="9" t="str">
        <f t="shared" ca="1" si="11"/>
        <v/>
      </c>
      <c r="P22" s="19"/>
      <c r="Q22" s="19"/>
      <c r="R22" s="19"/>
      <c r="S22" s="63"/>
      <c r="T22" s="9" t="str">
        <f t="shared" ca="1" si="12"/>
        <v/>
      </c>
      <c r="Y22" s="9" t="str">
        <f t="shared" ca="1" si="13"/>
        <v/>
      </c>
    </row>
    <row r="23" spans="1:25" ht="14.25" x14ac:dyDescent="0.15">
      <c r="A23" s="9">
        <f t="shared" ca="1" si="1"/>
        <v>-13</v>
      </c>
      <c r="B23" s="9" t="str">
        <f t="shared" ca="1" si="2"/>
        <v/>
      </c>
      <c r="C23" s="9" t="str">
        <f t="shared" ca="1" si="3"/>
        <v/>
      </c>
      <c r="D23" s="7" t="str">
        <f t="shared" ca="1" si="4"/>
        <v/>
      </c>
      <c r="E23" s="7" t="str">
        <f t="shared" ca="1" si="5"/>
        <v/>
      </c>
      <c r="F23" s="7" t="str">
        <f t="shared" ca="1" si="6"/>
        <v/>
      </c>
      <c r="G23" s="7" t="str">
        <f t="shared" ca="1" si="7"/>
        <v/>
      </c>
      <c r="H23" s="8" t="str">
        <f t="shared" ca="1" si="8"/>
        <v/>
      </c>
      <c r="I23" s="8" t="str">
        <f t="shared" ca="1" si="14"/>
        <v/>
      </c>
      <c r="J23" s="115" t="str">
        <f ca="1">IF($B23&lt;&gt;"",SUMIF(学習記録!$Y:$Y,$I23,学習記録!$AK:$AK),"")</f>
        <v/>
      </c>
      <c r="K23" s="9" t="str">
        <f t="shared" ca="1" si="9"/>
        <v/>
      </c>
      <c r="L23" s="9" t="str">
        <f t="shared" ca="1" si="10"/>
        <v/>
      </c>
      <c r="M23" s="11"/>
      <c r="N23" s="13" t="str">
        <f ca="1">IF(AND(D23="",D24&lt;&gt;""),H23&amp;"："&amp;HLOOKUP(H23,学籍記録!$K$2:$O$11,4,0)&amp;"",D23)</f>
        <v/>
      </c>
      <c r="O23" s="9" t="str">
        <f t="shared" ca="1" si="11"/>
        <v/>
      </c>
      <c r="P23" s="19"/>
      <c r="Q23" s="19"/>
      <c r="R23" s="19"/>
      <c r="S23" s="63"/>
      <c r="T23" s="9" t="str">
        <f t="shared" ca="1" si="12"/>
        <v/>
      </c>
      <c r="Y23" s="9" t="str">
        <f t="shared" ca="1" si="13"/>
        <v/>
      </c>
    </row>
    <row r="24" spans="1:25" ht="14.25" x14ac:dyDescent="0.15">
      <c r="A24" s="9">
        <f t="shared" ca="1" si="1"/>
        <v>-14</v>
      </c>
      <c r="B24" s="9" t="str">
        <f t="shared" ca="1" si="2"/>
        <v/>
      </c>
      <c r="C24" s="9" t="str">
        <f t="shared" ca="1" si="3"/>
        <v/>
      </c>
      <c r="D24" s="7" t="str">
        <f t="shared" ca="1" si="4"/>
        <v/>
      </c>
      <c r="E24" s="7" t="str">
        <f t="shared" ca="1" si="5"/>
        <v/>
      </c>
      <c r="F24" s="7" t="str">
        <f t="shared" ca="1" si="6"/>
        <v/>
      </c>
      <c r="G24" s="7" t="str">
        <f t="shared" ca="1" si="7"/>
        <v/>
      </c>
      <c r="H24" s="8" t="str">
        <f t="shared" ca="1" si="8"/>
        <v/>
      </c>
      <c r="I24" s="8" t="str">
        <f t="shared" ca="1" si="14"/>
        <v/>
      </c>
      <c r="J24" s="115" t="str">
        <f ca="1">IF($B24&lt;&gt;"",SUMIF(学習記録!$Y:$Y,$I24,学習記録!$AK:$AK),"")</f>
        <v/>
      </c>
      <c r="K24" s="9" t="str">
        <f t="shared" ca="1" si="9"/>
        <v/>
      </c>
      <c r="L24" s="9" t="str">
        <f t="shared" ca="1" si="10"/>
        <v/>
      </c>
      <c r="M24" s="11"/>
      <c r="N24" s="13" t="str">
        <f ca="1">IF(AND(D24="",D25&lt;&gt;""),H24&amp;"："&amp;HLOOKUP(H24,学籍記録!$K$2:$O$11,4,0)&amp;"",D24)</f>
        <v/>
      </c>
      <c r="O24" s="9" t="str">
        <f t="shared" ca="1" si="11"/>
        <v/>
      </c>
      <c r="P24" s="19"/>
      <c r="Q24" s="19"/>
      <c r="R24" s="19"/>
      <c r="S24" s="63"/>
      <c r="T24" s="9" t="str">
        <f t="shared" ca="1" si="12"/>
        <v/>
      </c>
      <c r="Y24" s="9" t="str">
        <f t="shared" ca="1" si="13"/>
        <v/>
      </c>
    </row>
    <row r="25" spans="1:25" ht="14.25" x14ac:dyDescent="0.15">
      <c r="A25" s="9">
        <f t="shared" ca="1" si="1"/>
        <v>-15</v>
      </c>
      <c r="B25" s="9" t="str">
        <f t="shared" ca="1" si="2"/>
        <v/>
      </c>
      <c r="C25" s="9" t="str">
        <f t="shared" ca="1" si="3"/>
        <v/>
      </c>
      <c r="D25" s="7" t="str">
        <f t="shared" ca="1" si="4"/>
        <v/>
      </c>
      <c r="E25" s="7" t="str">
        <f t="shared" ca="1" si="5"/>
        <v/>
      </c>
      <c r="F25" s="7" t="str">
        <f t="shared" ca="1" si="6"/>
        <v/>
      </c>
      <c r="G25" s="7" t="str">
        <f t="shared" ca="1" si="7"/>
        <v/>
      </c>
      <c r="H25" s="8" t="str">
        <f t="shared" ca="1" si="8"/>
        <v/>
      </c>
      <c r="I25" s="8" t="str">
        <f t="shared" ca="1" si="14"/>
        <v/>
      </c>
      <c r="J25" s="115" t="str">
        <f ca="1">IF($B25&lt;&gt;"",SUMIF(学習記録!$Y:$Y,$I25,学習記録!$AK:$AK),"")</f>
        <v/>
      </c>
      <c r="K25" s="9" t="str">
        <f t="shared" ca="1" si="9"/>
        <v/>
      </c>
      <c r="L25" s="9" t="str">
        <f t="shared" ca="1" si="10"/>
        <v/>
      </c>
      <c r="M25" s="11"/>
      <c r="N25" s="13" t="str">
        <f ca="1">IF(AND(D25="",D26&lt;&gt;""),H25&amp;"："&amp;HLOOKUP(H25,学籍記録!$K$2:$O$11,4,0)&amp;"",D25)</f>
        <v/>
      </c>
      <c r="O25" s="9" t="str">
        <f t="shared" ca="1" si="11"/>
        <v/>
      </c>
      <c r="P25" s="19"/>
      <c r="Q25" s="19"/>
      <c r="R25" s="19"/>
      <c r="S25" s="63"/>
      <c r="T25" s="9" t="str">
        <f t="shared" ca="1" si="12"/>
        <v/>
      </c>
      <c r="Y25" s="9" t="str">
        <f t="shared" ca="1" si="13"/>
        <v/>
      </c>
    </row>
    <row r="26" spans="1:25" ht="14.25" x14ac:dyDescent="0.15">
      <c r="A26" s="9">
        <f t="shared" ca="1" si="1"/>
        <v>-16</v>
      </c>
      <c r="B26" s="9" t="str">
        <f t="shared" ca="1" si="2"/>
        <v/>
      </c>
      <c r="C26" s="9" t="str">
        <f t="shared" ca="1" si="3"/>
        <v/>
      </c>
      <c r="D26" s="7" t="str">
        <f t="shared" ca="1" si="4"/>
        <v/>
      </c>
      <c r="E26" s="7" t="str">
        <f t="shared" ca="1" si="5"/>
        <v/>
      </c>
      <c r="F26" s="7" t="str">
        <f t="shared" ca="1" si="6"/>
        <v/>
      </c>
      <c r="G26" s="7" t="str">
        <f t="shared" ca="1" si="7"/>
        <v/>
      </c>
      <c r="H26" s="8" t="str">
        <f t="shared" ca="1" si="8"/>
        <v/>
      </c>
      <c r="I26" s="8" t="str">
        <f t="shared" ca="1" si="14"/>
        <v/>
      </c>
      <c r="J26" s="115" t="str">
        <f ca="1">IF($B26&lt;&gt;"",SUMIF(学習記録!$Y:$Y,$I26,学習記録!$AK:$AK),"")</f>
        <v/>
      </c>
      <c r="K26" s="9" t="str">
        <f t="shared" ca="1" si="9"/>
        <v/>
      </c>
      <c r="L26" s="9" t="str">
        <f t="shared" ca="1" si="10"/>
        <v/>
      </c>
      <c r="M26" s="11"/>
      <c r="N26" s="13" t="str">
        <f ca="1">IF(AND(D26="",D27&lt;&gt;""),H26&amp;"："&amp;HLOOKUP(H26,学籍記録!$K$2:$O$11,4,0)&amp;"",D26)</f>
        <v/>
      </c>
      <c r="O26" s="9" t="str">
        <f t="shared" ca="1" si="11"/>
        <v/>
      </c>
      <c r="P26" s="19"/>
      <c r="Q26" s="19"/>
      <c r="R26" s="19"/>
      <c r="S26" s="63"/>
      <c r="T26" s="9" t="str">
        <f t="shared" ca="1" si="12"/>
        <v/>
      </c>
      <c r="Y26" s="9" t="str">
        <f t="shared" ca="1" si="13"/>
        <v/>
      </c>
    </row>
    <row r="27" spans="1:25" ht="14.25" x14ac:dyDescent="0.15">
      <c r="A27" s="9">
        <f t="shared" ca="1" si="1"/>
        <v>-17</v>
      </c>
      <c r="B27" s="9" t="str">
        <f t="shared" ca="1" si="2"/>
        <v/>
      </c>
      <c r="C27" s="9" t="str">
        <f t="shared" ca="1" si="3"/>
        <v/>
      </c>
      <c r="D27" s="7" t="str">
        <f t="shared" ca="1" si="4"/>
        <v/>
      </c>
      <c r="E27" s="7" t="str">
        <f t="shared" ca="1" si="5"/>
        <v/>
      </c>
      <c r="F27" s="7" t="str">
        <f t="shared" ca="1" si="6"/>
        <v/>
      </c>
      <c r="G27" s="7" t="str">
        <f t="shared" ca="1" si="7"/>
        <v/>
      </c>
      <c r="H27" s="8" t="str">
        <f t="shared" ca="1" si="8"/>
        <v/>
      </c>
      <c r="I27" s="8" t="str">
        <f t="shared" ca="1" si="14"/>
        <v/>
      </c>
      <c r="J27" s="115" t="str">
        <f ca="1">IF($B27&lt;&gt;"",SUMIF(学習記録!$Y:$Y,$I27,学習記録!$AK:$AK),"")</f>
        <v/>
      </c>
      <c r="K27" s="9" t="str">
        <f t="shared" ca="1" si="9"/>
        <v/>
      </c>
      <c r="L27" s="9" t="str">
        <f t="shared" ca="1" si="10"/>
        <v/>
      </c>
      <c r="M27" s="11"/>
      <c r="N27" s="13" t="str">
        <f ca="1">IF(AND(D27="",D28&lt;&gt;""),H27&amp;"："&amp;HLOOKUP(H27,学籍記録!$K$2:$O$11,4,0)&amp;"",D27)</f>
        <v/>
      </c>
      <c r="O27" s="9" t="str">
        <f t="shared" ca="1" si="11"/>
        <v/>
      </c>
      <c r="P27" s="19"/>
      <c r="Q27" s="19"/>
      <c r="R27" s="19"/>
      <c r="S27" s="63"/>
      <c r="T27" s="9" t="str">
        <f t="shared" ca="1" si="12"/>
        <v/>
      </c>
      <c r="Y27" s="9" t="str">
        <f t="shared" ca="1" si="13"/>
        <v/>
      </c>
    </row>
    <row r="28" spans="1:25" ht="14.25" x14ac:dyDescent="0.15">
      <c r="A28" s="9">
        <f t="shared" ca="1" si="1"/>
        <v>-18</v>
      </c>
      <c r="B28" s="9" t="str">
        <f t="shared" ca="1" si="2"/>
        <v/>
      </c>
      <c r="C28" s="9" t="str">
        <f t="shared" ca="1" si="3"/>
        <v/>
      </c>
      <c r="D28" s="7" t="str">
        <f t="shared" ca="1" si="4"/>
        <v/>
      </c>
      <c r="E28" s="7" t="str">
        <f t="shared" ca="1" si="5"/>
        <v/>
      </c>
      <c r="F28" s="7" t="str">
        <f t="shared" ca="1" si="6"/>
        <v/>
      </c>
      <c r="G28" s="7" t="str">
        <f t="shared" ca="1" si="7"/>
        <v/>
      </c>
      <c r="H28" s="8" t="str">
        <f t="shared" ca="1" si="8"/>
        <v/>
      </c>
      <c r="I28" s="8" t="str">
        <f t="shared" ca="1" si="14"/>
        <v/>
      </c>
      <c r="J28" s="115" t="str">
        <f ca="1">IF($B28&lt;&gt;"",SUMIF(学習記録!$Y:$Y,$I28,学習記録!$AK:$AK),"")</f>
        <v/>
      </c>
      <c r="K28" s="9" t="str">
        <f t="shared" ca="1" si="9"/>
        <v/>
      </c>
      <c r="L28" s="9" t="str">
        <f t="shared" ca="1" si="10"/>
        <v/>
      </c>
      <c r="M28" s="11"/>
      <c r="N28" s="13" t="str">
        <f ca="1">IF(AND(D28="",D29&lt;&gt;""),H28&amp;"："&amp;HLOOKUP(H28,学籍記録!$K$2:$O$11,4,0)&amp;"",D28)</f>
        <v/>
      </c>
      <c r="O28" s="9" t="str">
        <f t="shared" ca="1" si="11"/>
        <v/>
      </c>
      <c r="P28" s="19"/>
      <c r="Q28" s="19"/>
      <c r="R28" s="19"/>
      <c r="S28" s="63"/>
      <c r="T28" s="9" t="str">
        <f t="shared" ca="1" si="12"/>
        <v/>
      </c>
      <c r="Y28" s="9" t="str">
        <f t="shared" ca="1" si="13"/>
        <v/>
      </c>
    </row>
    <row r="29" spans="1:25" ht="14.25" x14ac:dyDescent="0.15">
      <c r="A29" s="9">
        <f t="shared" ca="1" si="1"/>
        <v>-19</v>
      </c>
      <c r="B29" s="9" t="str">
        <f t="shared" ca="1" si="2"/>
        <v/>
      </c>
      <c r="C29" s="9" t="str">
        <f t="shared" ca="1" si="3"/>
        <v/>
      </c>
      <c r="D29" s="7" t="str">
        <f t="shared" ca="1" si="4"/>
        <v/>
      </c>
      <c r="E29" s="7" t="str">
        <f t="shared" ca="1" si="5"/>
        <v/>
      </c>
      <c r="F29" s="7" t="str">
        <f t="shared" ca="1" si="6"/>
        <v/>
      </c>
      <c r="G29" s="7" t="str">
        <f t="shared" ca="1" si="7"/>
        <v/>
      </c>
      <c r="H29" s="8" t="str">
        <f t="shared" ca="1" si="8"/>
        <v/>
      </c>
      <c r="I29" s="8" t="str">
        <f t="shared" ca="1" si="14"/>
        <v/>
      </c>
      <c r="J29" s="115" t="str">
        <f ca="1">IF($B29&lt;&gt;"",SUMIF(学習記録!$Y:$Y,$I29,学習記録!$AK:$AK),"")</f>
        <v/>
      </c>
      <c r="K29" s="9" t="str">
        <f t="shared" ca="1" si="9"/>
        <v/>
      </c>
      <c r="L29" s="9" t="str">
        <f t="shared" ca="1" si="10"/>
        <v/>
      </c>
      <c r="M29" s="11"/>
      <c r="N29" s="13" t="str">
        <f ca="1">IF(AND(D29="",D30&lt;&gt;""),H29&amp;"："&amp;HLOOKUP(H29,学籍記録!$K$2:$O$11,4,0)&amp;"",D29)</f>
        <v/>
      </c>
      <c r="O29" s="9" t="str">
        <f t="shared" ca="1" si="11"/>
        <v/>
      </c>
      <c r="P29" s="19"/>
      <c r="Q29" s="19"/>
      <c r="R29" s="19"/>
      <c r="S29" s="63"/>
      <c r="T29" s="9" t="str">
        <f t="shared" ca="1" si="12"/>
        <v/>
      </c>
      <c r="Y29" s="9" t="str">
        <f t="shared" ca="1" si="13"/>
        <v/>
      </c>
    </row>
    <row r="30" spans="1:25" ht="14.25" x14ac:dyDescent="0.15">
      <c r="A30" s="9">
        <f t="shared" ca="1" si="1"/>
        <v>-20</v>
      </c>
      <c r="B30" s="9" t="str">
        <f t="shared" ca="1" si="2"/>
        <v/>
      </c>
      <c r="C30" s="9" t="str">
        <f t="shared" ca="1" si="3"/>
        <v/>
      </c>
      <c r="D30" s="7" t="str">
        <f t="shared" ca="1" si="4"/>
        <v/>
      </c>
      <c r="E30" s="7" t="str">
        <f t="shared" ca="1" si="5"/>
        <v/>
      </c>
      <c r="F30" s="7" t="str">
        <f t="shared" ca="1" si="6"/>
        <v/>
      </c>
      <c r="G30" s="7" t="str">
        <f t="shared" ca="1" si="7"/>
        <v/>
      </c>
      <c r="H30" s="8" t="str">
        <f t="shared" ca="1" si="8"/>
        <v/>
      </c>
      <c r="I30" s="8" t="str">
        <f t="shared" ca="1" si="14"/>
        <v/>
      </c>
      <c r="J30" s="115" t="str">
        <f ca="1">IF($B30&lt;&gt;"",SUMIF(学習記録!$Y:$Y,$I30,学習記録!$AK:$AK),"")</f>
        <v/>
      </c>
      <c r="K30" s="9" t="str">
        <f t="shared" ca="1" si="9"/>
        <v/>
      </c>
      <c r="L30" s="9" t="str">
        <f t="shared" ca="1" si="10"/>
        <v/>
      </c>
      <c r="M30" s="11"/>
      <c r="N30" s="13" t="str">
        <f ca="1">IF(AND(D30="",D31&lt;&gt;""),H30&amp;"："&amp;HLOOKUP(H30,学籍記録!$K$2:$O$11,4,0)&amp;"",D30)</f>
        <v/>
      </c>
      <c r="O30" s="9" t="str">
        <f t="shared" ca="1" si="11"/>
        <v/>
      </c>
      <c r="P30" s="19"/>
      <c r="Q30" s="19"/>
      <c r="R30" s="19"/>
      <c r="S30" s="63"/>
      <c r="T30" s="9" t="str">
        <f t="shared" ca="1" si="12"/>
        <v/>
      </c>
      <c r="Y30" s="9" t="str">
        <f t="shared" ca="1" si="13"/>
        <v/>
      </c>
    </row>
    <row r="31" spans="1:25" ht="14.25" x14ac:dyDescent="0.15">
      <c r="A31" s="9">
        <f t="shared" ca="1" si="1"/>
        <v>-21</v>
      </c>
      <c r="B31" s="9" t="str">
        <f t="shared" ca="1" si="2"/>
        <v/>
      </c>
      <c r="C31" s="9" t="str">
        <f t="shared" ca="1" si="3"/>
        <v/>
      </c>
      <c r="D31" s="7" t="str">
        <f t="shared" ca="1" si="4"/>
        <v/>
      </c>
      <c r="E31" s="7" t="str">
        <f t="shared" ca="1" si="5"/>
        <v/>
      </c>
      <c r="F31" s="7" t="str">
        <f t="shared" ca="1" si="6"/>
        <v/>
      </c>
      <c r="G31" s="7" t="str">
        <f t="shared" ca="1" si="7"/>
        <v/>
      </c>
      <c r="H31" s="8" t="str">
        <f t="shared" ca="1" si="8"/>
        <v/>
      </c>
      <c r="I31" s="8" t="str">
        <f t="shared" ca="1" si="14"/>
        <v/>
      </c>
      <c r="J31" s="115" t="str">
        <f ca="1">IF($B31&lt;&gt;"",SUMIF(学習記録!$Y:$Y,$I31,学習記録!$AK:$AK),"")</f>
        <v/>
      </c>
      <c r="K31" s="9" t="str">
        <f t="shared" ca="1" si="9"/>
        <v/>
      </c>
      <c r="L31" s="9" t="str">
        <f t="shared" ca="1" si="10"/>
        <v/>
      </c>
      <c r="M31" s="11"/>
      <c r="N31" s="13" t="str">
        <f ca="1">IF(AND(D31="",D32&lt;&gt;""),H31&amp;"："&amp;HLOOKUP(H31,学籍記録!$K$2:$O$11,4,0)&amp;"",D31)</f>
        <v/>
      </c>
      <c r="O31" s="9" t="str">
        <f t="shared" ca="1" si="11"/>
        <v/>
      </c>
      <c r="P31" s="19"/>
      <c r="Q31" s="19"/>
      <c r="R31" s="19"/>
      <c r="S31" s="63"/>
      <c r="T31" s="9" t="str">
        <f t="shared" ca="1" si="12"/>
        <v/>
      </c>
      <c r="Y31" s="9" t="str">
        <f t="shared" ca="1" si="13"/>
        <v/>
      </c>
    </row>
    <row r="32" spans="1:25" ht="14.25" x14ac:dyDescent="0.15">
      <c r="A32" s="9">
        <f t="shared" ca="1" si="1"/>
        <v>-22</v>
      </c>
      <c r="B32" s="9" t="str">
        <f t="shared" ca="1" si="2"/>
        <v/>
      </c>
      <c r="C32" s="9" t="str">
        <f t="shared" ca="1" si="3"/>
        <v/>
      </c>
      <c r="D32" s="7" t="str">
        <f t="shared" ca="1" si="4"/>
        <v/>
      </c>
      <c r="E32" s="7" t="str">
        <f t="shared" ca="1" si="5"/>
        <v/>
      </c>
      <c r="F32" s="7" t="str">
        <f t="shared" ca="1" si="6"/>
        <v/>
      </c>
      <c r="G32" s="7" t="str">
        <f t="shared" ca="1" si="7"/>
        <v/>
      </c>
      <c r="H32" s="8" t="str">
        <f t="shared" ca="1" si="8"/>
        <v/>
      </c>
      <c r="I32" s="8" t="str">
        <f t="shared" ca="1" si="14"/>
        <v/>
      </c>
      <c r="J32" s="115" t="str">
        <f ca="1">IF($B32&lt;&gt;"",SUMIF(学習記録!$Y:$Y,$I32,学習記録!$AK:$AK),"")</f>
        <v/>
      </c>
      <c r="K32" s="9" t="str">
        <f t="shared" ca="1" si="9"/>
        <v/>
      </c>
      <c r="L32" s="9" t="str">
        <f t="shared" ca="1" si="10"/>
        <v/>
      </c>
      <c r="M32" s="11"/>
      <c r="N32" s="13" t="str">
        <f ca="1">IF(AND(D32="",D33&lt;&gt;""),H32&amp;"："&amp;HLOOKUP(H32,学籍記録!$K$2:$O$11,4,0)&amp;"",D32)</f>
        <v/>
      </c>
      <c r="O32" s="9" t="str">
        <f t="shared" ca="1" si="11"/>
        <v/>
      </c>
      <c r="P32" s="19"/>
      <c r="Q32" s="19"/>
      <c r="R32" s="19"/>
      <c r="S32" s="63"/>
      <c r="T32" s="9" t="str">
        <f t="shared" ca="1" si="12"/>
        <v/>
      </c>
      <c r="Y32" s="9" t="str">
        <f t="shared" ca="1" si="13"/>
        <v/>
      </c>
    </row>
    <row r="33" spans="1:25" ht="14.25" x14ac:dyDescent="0.15">
      <c r="A33" s="9">
        <f t="shared" ca="1" si="1"/>
        <v>-23</v>
      </c>
      <c r="B33" s="9" t="str">
        <f t="shared" ca="1" si="2"/>
        <v/>
      </c>
      <c r="C33" s="9" t="str">
        <f t="shared" ca="1" si="3"/>
        <v/>
      </c>
      <c r="D33" s="7" t="str">
        <f t="shared" ca="1" si="4"/>
        <v/>
      </c>
      <c r="E33" s="7" t="str">
        <f t="shared" ca="1" si="5"/>
        <v/>
      </c>
      <c r="F33" s="7" t="str">
        <f t="shared" ca="1" si="6"/>
        <v/>
      </c>
      <c r="G33" s="7" t="str">
        <f t="shared" ca="1" si="7"/>
        <v/>
      </c>
      <c r="H33" s="8" t="str">
        <f t="shared" ca="1" si="8"/>
        <v/>
      </c>
      <c r="I33" s="8" t="str">
        <f t="shared" ca="1" si="14"/>
        <v/>
      </c>
      <c r="J33" s="115" t="str">
        <f ca="1">IF($B33&lt;&gt;"",SUMIF(学習記録!$Y:$Y,$I33,学習記録!$AK:$AK),"")</f>
        <v/>
      </c>
      <c r="K33" s="9" t="str">
        <f t="shared" ca="1" si="9"/>
        <v/>
      </c>
      <c r="L33" s="9" t="str">
        <f t="shared" ca="1" si="10"/>
        <v/>
      </c>
      <c r="M33" s="11"/>
      <c r="N33" s="13" t="str">
        <f ca="1">IF(AND(D33="",D34&lt;&gt;""),H33&amp;"："&amp;HLOOKUP(H33,学籍記録!$K$2:$O$11,4,0)&amp;"",D33)</f>
        <v/>
      </c>
      <c r="O33" s="9" t="str">
        <f t="shared" ca="1" si="11"/>
        <v/>
      </c>
      <c r="P33" s="19"/>
      <c r="Q33" s="19"/>
      <c r="R33" s="19"/>
      <c r="S33" s="63"/>
      <c r="T33" s="9" t="str">
        <f t="shared" ca="1" si="12"/>
        <v/>
      </c>
      <c r="Y33" s="9" t="str">
        <f t="shared" ca="1" si="13"/>
        <v/>
      </c>
    </row>
    <row r="34" spans="1:25" ht="14.25" x14ac:dyDescent="0.15">
      <c r="A34" s="9">
        <f t="shared" ca="1" si="1"/>
        <v>-24</v>
      </c>
      <c r="B34" s="9" t="str">
        <f t="shared" ca="1" si="2"/>
        <v/>
      </c>
      <c r="C34" s="9" t="str">
        <f t="shared" ca="1" si="3"/>
        <v/>
      </c>
      <c r="D34" s="7" t="str">
        <f t="shared" ca="1" si="4"/>
        <v/>
      </c>
      <c r="E34" s="7" t="str">
        <f t="shared" ca="1" si="5"/>
        <v/>
      </c>
      <c r="F34" s="7" t="str">
        <f t="shared" ca="1" si="6"/>
        <v/>
      </c>
      <c r="G34" s="7" t="str">
        <f t="shared" ca="1" si="7"/>
        <v/>
      </c>
      <c r="H34" s="8" t="str">
        <f t="shared" ca="1" si="8"/>
        <v/>
      </c>
      <c r="I34" s="8" t="str">
        <f t="shared" ca="1" si="14"/>
        <v/>
      </c>
      <c r="J34" s="115" t="str">
        <f ca="1">IF($B34&lt;&gt;"",SUMIF(学習記録!$Y:$Y,$I34,学習記録!$AK:$AK),"")</f>
        <v/>
      </c>
      <c r="K34" s="9" t="str">
        <f t="shared" ca="1" si="9"/>
        <v/>
      </c>
      <c r="L34" s="9" t="str">
        <f t="shared" ca="1" si="10"/>
        <v/>
      </c>
      <c r="M34" s="11"/>
      <c r="N34" s="13" t="str">
        <f ca="1">IF(AND(D34="",D35&lt;&gt;""),H34&amp;"："&amp;HLOOKUP(H34,学籍記録!$K$2:$O$11,4,0)&amp;"",D34)</f>
        <v/>
      </c>
      <c r="O34" s="9" t="str">
        <f t="shared" ca="1" si="11"/>
        <v/>
      </c>
      <c r="P34" s="19"/>
      <c r="Q34" s="19"/>
      <c r="R34" s="19"/>
      <c r="S34" s="63"/>
      <c r="T34" s="9" t="str">
        <f t="shared" ca="1" si="12"/>
        <v/>
      </c>
      <c r="Y34" s="9" t="str">
        <f t="shared" ca="1" si="13"/>
        <v/>
      </c>
    </row>
    <row r="35" spans="1:25" ht="14.25" x14ac:dyDescent="0.15">
      <c r="A35" s="9">
        <f t="shared" ca="1" si="1"/>
        <v>-25</v>
      </c>
      <c r="B35" s="9" t="str">
        <f t="shared" ca="1" si="2"/>
        <v/>
      </c>
      <c r="C35" s="9" t="str">
        <f t="shared" ca="1" si="3"/>
        <v/>
      </c>
      <c r="D35" s="7" t="str">
        <f t="shared" ca="1" si="4"/>
        <v/>
      </c>
      <c r="E35" s="7" t="str">
        <f t="shared" ca="1" si="5"/>
        <v/>
      </c>
      <c r="F35" s="7" t="str">
        <f t="shared" ca="1" si="6"/>
        <v/>
      </c>
      <c r="G35" s="7" t="str">
        <f t="shared" ca="1" si="7"/>
        <v/>
      </c>
      <c r="H35" s="8" t="str">
        <f t="shared" ca="1" si="8"/>
        <v/>
      </c>
      <c r="I35" s="8" t="str">
        <f t="shared" ca="1" si="14"/>
        <v/>
      </c>
      <c r="J35" s="115" t="str">
        <f ca="1">IF($B35&lt;&gt;"",SUMIF(学習記録!$Y:$Y,$I35,学習記録!$AK:$AK),"")</f>
        <v/>
      </c>
      <c r="K35" s="9" t="str">
        <f t="shared" ca="1" si="9"/>
        <v/>
      </c>
      <c r="L35" s="9" t="str">
        <f t="shared" ca="1" si="10"/>
        <v/>
      </c>
      <c r="M35" s="11"/>
      <c r="N35" s="13" t="str">
        <f ca="1">IF(AND(D35="",D36&lt;&gt;""),H35&amp;"："&amp;HLOOKUP(H35,学籍記録!$K$2:$O$11,4,0)&amp;"",D35)</f>
        <v/>
      </c>
      <c r="O35" s="9" t="str">
        <f t="shared" ca="1" si="11"/>
        <v/>
      </c>
      <c r="P35" s="19"/>
      <c r="Q35" s="19"/>
      <c r="R35" s="19"/>
      <c r="S35" s="63"/>
      <c r="T35" s="9" t="str">
        <f t="shared" ca="1" si="12"/>
        <v/>
      </c>
      <c r="Y35" s="9" t="str">
        <f t="shared" ca="1" si="13"/>
        <v/>
      </c>
    </row>
    <row r="36" spans="1:25" ht="14.25" x14ac:dyDescent="0.15">
      <c r="A36" s="9">
        <f t="shared" ca="1" si="1"/>
        <v>-26</v>
      </c>
      <c r="B36" s="9" t="str">
        <f t="shared" ca="1" si="2"/>
        <v/>
      </c>
      <c r="C36" s="9" t="str">
        <f t="shared" ca="1" si="3"/>
        <v/>
      </c>
      <c r="D36" s="7" t="str">
        <f t="shared" ca="1" si="4"/>
        <v/>
      </c>
      <c r="E36" s="7" t="str">
        <f t="shared" ca="1" si="5"/>
        <v/>
      </c>
      <c r="F36" s="7" t="str">
        <f t="shared" ca="1" si="6"/>
        <v/>
      </c>
      <c r="G36" s="7" t="str">
        <f t="shared" ca="1" si="7"/>
        <v/>
      </c>
      <c r="H36" s="8" t="str">
        <f t="shared" ca="1" si="8"/>
        <v/>
      </c>
      <c r="I36" s="8" t="str">
        <f t="shared" ca="1" si="14"/>
        <v/>
      </c>
      <c r="J36" s="115" t="str">
        <f ca="1">IF($B36&lt;&gt;"",SUMIF(学習記録!$Y:$Y,$I36,学習記録!$AK:$AK),"")</f>
        <v/>
      </c>
      <c r="K36" s="9" t="str">
        <f t="shared" ca="1" si="9"/>
        <v/>
      </c>
      <c r="L36" s="9" t="str">
        <f t="shared" ca="1" si="10"/>
        <v/>
      </c>
      <c r="M36" s="11"/>
      <c r="N36" s="13" t="str">
        <f ca="1">IF(AND(D36="",D37&lt;&gt;""),H36&amp;"："&amp;HLOOKUP(H36,学籍記録!$K$2:$O$11,4,0)&amp;"",D36)</f>
        <v/>
      </c>
      <c r="O36" s="9" t="str">
        <f t="shared" ca="1" si="11"/>
        <v/>
      </c>
      <c r="P36" s="19"/>
      <c r="Q36" s="19"/>
      <c r="R36" s="19"/>
      <c r="S36" s="63"/>
      <c r="T36" s="9" t="str">
        <f t="shared" ca="1" si="12"/>
        <v/>
      </c>
      <c r="Y36" s="9" t="str">
        <f t="shared" ca="1" si="13"/>
        <v/>
      </c>
    </row>
    <row r="37" spans="1:25" ht="14.25" x14ac:dyDescent="0.15">
      <c r="A37" s="9">
        <f t="shared" ca="1" si="1"/>
        <v>-27</v>
      </c>
      <c r="B37" s="9" t="str">
        <f t="shared" ca="1" si="2"/>
        <v/>
      </c>
      <c r="C37" s="9" t="str">
        <f t="shared" ca="1" si="3"/>
        <v/>
      </c>
      <c r="D37" s="7" t="str">
        <f t="shared" ca="1" si="4"/>
        <v/>
      </c>
      <c r="E37" s="7" t="str">
        <f t="shared" ca="1" si="5"/>
        <v/>
      </c>
      <c r="F37" s="7" t="str">
        <f t="shared" ca="1" si="6"/>
        <v/>
      </c>
      <c r="G37" s="7" t="str">
        <f t="shared" ca="1" si="7"/>
        <v/>
      </c>
      <c r="H37" s="8" t="str">
        <f t="shared" ca="1" si="8"/>
        <v/>
      </c>
      <c r="I37" s="8" t="str">
        <f t="shared" ca="1" si="14"/>
        <v/>
      </c>
      <c r="J37" s="115" t="str">
        <f ca="1">IF($B37&lt;&gt;"",SUMIF(学習記録!$Y:$Y,$I37,学習記録!$AK:$AK),"")</f>
        <v/>
      </c>
      <c r="K37" s="9" t="str">
        <f t="shared" ca="1" si="9"/>
        <v/>
      </c>
      <c r="L37" s="9" t="str">
        <f t="shared" ca="1" si="10"/>
        <v/>
      </c>
      <c r="M37" s="11"/>
      <c r="N37" s="13" t="str">
        <f ca="1">IF(AND(D37="",D38&lt;&gt;""),H37&amp;"："&amp;HLOOKUP(H37,学籍記録!$K$2:$O$11,4,0)&amp;"",D37)</f>
        <v/>
      </c>
      <c r="O37" s="9" t="str">
        <f t="shared" ca="1" si="11"/>
        <v/>
      </c>
      <c r="P37" s="19"/>
      <c r="Q37" s="19"/>
      <c r="R37" s="19"/>
      <c r="S37" s="63"/>
      <c r="T37" s="9" t="str">
        <f t="shared" ca="1" si="12"/>
        <v/>
      </c>
      <c r="Y37" s="9" t="str">
        <f t="shared" ca="1" si="13"/>
        <v/>
      </c>
    </row>
    <row r="38" spans="1:25" ht="14.25" x14ac:dyDescent="0.15">
      <c r="A38" s="9">
        <f t="shared" ca="1" si="1"/>
        <v>-28</v>
      </c>
      <c r="B38" s="9" t="str">
        <f t="shared" ca="1" si="2"/>
        <v/>
      </c>
      <c r="C38" s="9" t="str">
        <f t="shared" ca="1" si="3"/>
        <v/>
      </c>
      <c r="D38" s="7" t="str">
        <f t="shared" ca="1" si="4"/>
        <v/>
      </c>
      <c r="E38" s="7" t="str">
        <f t="shared" ca="1" si="5"/>
        <v/>
      </c>
      <c r="F38" s="7" t="str">
        <f t="shared" ca="1" si="6"/>
        <v/>
      </c>
      <c r="G38" s="7" t="str">
        <f t="shared" ca="1" si="7"/>
        <v/>
      </c>
      <c r="H38" s="8" t="str">
        <f t="shared" ca="1" si="8"/>
        <v/>
      </c>
      <c r="I38" s="8" t="str">
        <f t="shared" ca="1" si="14"/>
        <v/>
      </c>
      <c r="J38" s="115" t="str">
        <f ca="1">IF($B38&lt;&gt;"",SUMIF(学習記録!$Y:$Y,$I38,学習記録!$AK:$AK),"")</f>
        <v/>
      </c>
      <c r="K38" s="9" t="str">
        <f t="shared" ca="1" si="9"/>
        <v/>
      </c>
      <c r="L38" s="9" t="str">
        <f t="shared" ca="1" si="10"/>
        <v/>
      </c>
      <c r="M38" s="11"/>
      <c r="N38" s="13" t="str">
        <f ca="1">IF(AND(D38="",D39&lt;&gt;""),H38&amp;"："&amp;HLOOKUP(H38,学籍記録!$K$2:$O$11,4,0)&amp;"",D38)</f>
        <v/>
      </c>
      <c r="O38" s="9" t="str">
        <f t="shared" ca="1" si="11"/>
        <v/>
      </c>
      <c r="P38" s="19"/>
      <c r="Q38" s="19"/>
      <c r="R38" s="19"/>
      <c r="S38" s="63"/>
      <c r="T38" s="9" t="str">
        <f t="shared" ca="1" si="12"/>
        <v/>
      </c>
      <c r="Y38" s="9" t="str">
        <f t="shared" ca="1" si="13"/>
        <v/>
      </c>
    </row>
    <row r="39" spans="1:25" ht="14.25" x14ac:dyDescent="0.15">
      <c r="A39" s="9">
        <f t="shared" ca="1" si="1"/>
        <v>-29</v>
      </c>
      <c r="B39" s="9" t="str">
        <f t="shared" ca="1" si="2"/>
        <v/>
      </c>
      <c r="C39" s="9" t="str">
        <f t="shared" ca="1" si="3"/>
        <v/>
      </c>
      <c r="D39" s="7" t="str">
        <f t="shared" ca="1" si="4"/>
        <v/>
      </c>
      <c r="E39" s="7" t="str">
        <f t="shared" ca="1" si="5"/>
        <v/>
      </c>
      <c r="F39" s="7" t="str">
        <f t="shared" ca="1" si="6"/>
        <v/>
      </c>
      <c r="G39" s="7" t="str">
        <f t="shared" ca="1" si="7"/>
        <v/>
      </c>
      <c r="H39" s="8" t="str">
        <f t="shared" ca="1" si="8"/>
        <v/>
      </c>
      <c r="I39" s="8" t="str">
        <f t="shared" ca="1" si="14"/>
        <v/>
      </c>
      <c r="J39" s="115" t="str">
        <f ca="1">IF($B39&lt;&gt;"",SUMIF(学習記録!$Y:$Y,$I39,学習記録!$AK:$AK),"")</f>
        <v/>
      </c>
      <c r="K39" s="9" t="str">
        <f t="shared" ca="1" si="9"/>
        <v/>
      </c>
      <c r="L39" s="9" t="str">
        <f t="shared" ca="1" si="10"/>
        <v/>
      </c>
      <c r="M39" s="11"/>
      <c r="N39" s="13" t="str">
        <f ca="1">IF(AND(D39="",D40&lt;&gt;""),H39&amp;"："&amp;HLOOKUP(H39,学籍記録!$K$2:$O$11,4,0)&amp;"",D39)</f>
        <v/>
      </c>
      <c r="O39" s="9" t="str">
        <f t="shared" ca="1" si="11"/>
        <v/>
      </c>
      <c r="P39" s="19"/>
      <c r="Q39" s="19"/>
      <c r="R39" s="19"/>
      <c r="S39" s="63"/>
      <c r="T39" s="9" t="str">
        <f t="shared" ca="1" si="12"/>
        <v/>
      </c>
      <c r="Y39" s="9" t="str">
        <f t="shared" ca="1" si="13"/>
        <v/>
      </c>
    </row>
    <row r="40" spans="1:25" ht="14.25" x14ac:dyDescent="0.15">
      <c r="A40" s="9">
        <f t="shared" ca="1" si="1"/>
        <v>-30</v>
      </c>
      <c r="B40" s="9" t="str">
        <f t="shared" ca="1" si="2"/>
        <v/>
      </c>
      <c r="C40" s="9" t="str">
        <f t="shared" ca="1" si="3"/>
        <v/>
      </c>
      <c r="D40" s="7" t="str">
        <f t="shared" ca="1" si="4"/>
        <v/>
      </c>
      <c r="E40" s="7" t="str">
        <f t="shared" ca="1" si="5"/>
        <v/>
      </c>
      <c r="F40" s="7" t="str">
        <f t="shared" ca="1" si="6"/>
        <v/>
      </c>
      <c r="G40" s="7" t="str">
        <f t="shared" ca="1" si="7"/>
        <v/>
      </c>
      <c r="H40" s="8" t="str">
        <f t="shared" ca="1" si="8"/>
        <v/>
      </c>
      <c r="I40" s="8" t="str">
        <f t="shared" ca="1" si="14"/>
        <v/>
      </c>
      <c r="J40" s="115" t="str">
        <f ca="1">IF($B40&lt;&gt;"",SUMIF(学習記録!$Y:$Y,$I40,学習記録!$AK:$AK),"")</f>
        <v/>
      </c>
      <c r="K40" s="9" t="str">
        <f t="shared" ca="1" si="9"/>
        <v/>
      </c>
      <c r="L40" s="9" t="str">
        <f t="shared" ca="1" si="10"/>
        <v/>
      </c>
      <c r="M40" s="11"/>
      <c r="N40" s="13" t="str">
        <f ca="1">IF(AND(D40="",D41&lt;&gt;""),H40&amp;"："&amp;HLOOKUP(H40,学籍記録!$K$2:$O$11,4,0)&amp;"",D40)</f>
        <v/>
      </c>
      <c r="O40" s="9" t="str">
        <f t="shared" ca="1" si="11"/>
        <v/>
      </c>
      <c r="P40" s="19"/>
      <c r="Q40" s="19"/>
      <c r="R40" s="19"/>
      <c r="S40" s="63"/>
      <c r="T40" s="9" t="str">
        <f t="shared" ca="1" si="12"/>
        <v/>
      </c>
      <c r="Y40" s="9" t="str">
        <f t="shared" ca="1" si="13"/>
        <v/>
      </c>
    </row>
    <row r="41" spans="1:25" ht="14.25" x14ac:dyDescent="0.15">
      <c r="A41" s="9">
        <f t="shared" ca="1" si="1"/>
        <v>-31</v>
      </c>
      <c r="B41" s="9" t="str">
        <f t="shared" ca="1" si="2"/>
        <v/>
      </c>
      <c r="C41" s="9" t="str">
        <f t="shared" ca="1" si="3"/>
        <v/>
      </c>
      <c r="D41" s="7" t="str">
        <f t="shared" ca="1" si="4"/>
        <v/>
      </c>
      <c r="E41" s="7" t="str">
        <f t="shared" ca="1" si="5"/>
        <v/>
      </c>
      <c r="F41" s="7" t="str">
        <f t="shared" ca="1" si="6"/>
        <v/>
      </c>
      <c r="G41" s="7" t="str">
        <f t="shared" ca="1" si="7"/>
        <v/>
      </c>
      <c r="H41" s="8" t="str">
        <f t="shared" ca="1" si="8"/>
        <v/>
      </c>
      <c r="I41" s="8" t="str">
        <f t="shared" ca="1" si="14"/>
        <v/>
      </c>
      <c r="J41" s="115" t="str">
        <f ca="1">IF($B41&lt;&gt;"",SUMIF(学習記録!$Y:$Y,$I41,学習記録!$AK:$AK),"")</f>
        <v/>
      </c>
      <c r="K41" s="9" t="str">
        <f t="shared" ca="1" si="9"/>
        <v/>
      </c>
      <c r="L41" s="9" t="str">
        <f t="shared" ca="1" si="10"/>
        <v/>
      </c>
      <c r="M41" s="11"/>
      <c r="N41" s="13" t="str">
        <f ca="1">IF(AND(D41="",D42&lt;&gt;""),H41&amp;"："&amp;HLOOKUP(H41,学籍記録!$K$2:$O$11,4,0)&amp;"",D41)</f>
        <v/>
      </c>
      <c r="O41" s="9" t="str">
        <f t="shared" ca="1" si="11"/>
        <v/>
      </c>
      <c r="P41" s="19"/>
      <c r="Q41" s="19"/>
      <c r="R41" s="19"/>
      <c r="S41" s="63"/>
      <c r="T41" s="9" t="str">
        <f t="shared" ca="1" si="12"/>
        <v/>
      </c>
      <c r="Y41" s="9" t="str">
        <f t="shared" ca="1" si="13"/>
        <v/>
      </c>
    </row>
    <row r="42" spans="1:25" ht="14.25" x14ac:dyDescent="0.15">
      <c r="A42" s="9">
        <f t="shared" ca="1" si="1"/>
        <v>-32</v>
      </c>
      <c r="B42" s="9" t="str">
        <f t="shared" ca="1" si="2"/>
        <v/>
      </c>
      <c r="C42" s="9" t="str">
        <f t="shared" ca="1" si="3"/>
        <v/>
      </c>
      <c r="D42" s="7" t="str">
        <f t="shared" ca="1" si="4"/>
        <v/>
      </c>
      <c r="E42" s="7" t="str">
        <f t="shared" ca="1" si="5"/>
        <v/>
      </c>
      <c r="F42" s="7" t="str">
        <f t="shared" ca="1" si="6"/>
        <v/>
      </c>
      <c r="G42" s="7" t="str">
        <f t="shared" ca="1" si="7"/>
        <v/>
      </c>
      <c r="H42" s="8" t="str">
        <f t="shared" ca="1" si="8"/>
        <v/>
      </c>
      <c r="I42" s="8" t="str">
        <f t="shared" ca="1" si="14"/>
        <v/>
      </c>
      <c r="J42" s="115" t="str">
        <f ca="1">IF($B42&lt;&gt;"",SUMIF(学習記録!$Y:$Y,$I42,学習記録!$AK:$AK),"")</f>
        <v/>
      </c>
      <c r="K42" s="9" t="str">
        <f t="shared" ca="1" si="9"/>
        <v/>
      </c>
      <c r="L42" s="9" t="str">
        <f t="shared" ca="1" si="10"/>
        <v/>
      </c>
      <c r="M42" s="11"/>
      <c r="N42" s="13" t="str">
        <f ca="1">IF(AND(D42="",D43&lt;&gt;""),H42&amp;"："&amp;HLOOKUP(H42,学籍記録!$K$2:$O$11,4,0)&amp;"",D42)</f>
        <v/>
      </c>
      <c r="O42" s="9" t="str">
        <f t="shared" ca="1" si="11"/>
        <v/>
      </c>
      <c r="P42" s="19"/>
      <c r="Q42" s="19"/>
      <c r="R42" s="19"/>
      <c r="S42" s="63"/>
      <c r="T42" s="9" t="str">
        <f t="shared" ca="1" si="12"/>
        <v/>
      </c>
      <c r="Y42" s="9" t="str">
        <f t="shared" ca="1" si="13"/>
        <v/>
      </c>
    </row>
    <row r="43" spans="1:25" ht="14.25" x14ac:dyDescent="0.15">
      <c r="A43" s="9">
        <f t="shared" ca="1" si="1"/>
        <v>-33</v>
      </c>
      <c r="B43" s="9" t="str">
        <f t="shared" ca="1" si="2"/>
        <v/>
      </c>
      <c r="C43" s="9" t="str">
        <f t="shared" ca="1" si="3"/>
        <v/>
      </c>
      <c r="D43" s="7" t="str">
        <f t="shared" ca="1" si="4"/>
        <v/>
      </c>
      <c r="E43" s="7" t="str">
        <f t="shared" ca="1" si="5"/>
        <v/>
      </c>
      <c r="F43" s="7" t="str">
        <f t="shared" ca="1" si="6"/>
        <v/>
      </c>
      <c r="G43" s="7" t="str">
        <f t="shared" ca="1" si="7"/>
        <v/>
      </c>
      <c r="H43" s="8" t="str">
        <f t="shared" ca="1" si="8"/>
        <v/>
      </c>
      <c r="I43" s="8" t="str">
        <f t="shared" ca="1" si="14"/>
        <v/>
      </c>
      <c r="J43" s="115" t="str">
        <f ca="1">IF($B43&lt;&gt;"",SUMIF(学習記録!$Y:$Y,$I43,学習記録!$AK:$AK),"")</f>
        <v/>
      </c>
      <c r="K43" s="9" t="str">
        <f t="shared" ca="1" si="9"/>
        <v/>
      </c>
      <c r="L43" s="9" t="str">
        <f t="shared" ca="1" si="10"/>
        <v/>
      </c>
      <c r="M43" s="11"/>
      <c r="N43" s="13" t="str">
        <f ca="1">IF(AND(D43="",D44&lt;&gt;""),H43&amp;"："&amp;HLOOKUP(H43,学籍記録!$K$2:$O$11,4,0)&amp;"",D43)</f>
        <v/>
      </c>
      <c r="O43" s="9" t="str">
        <f t="shared" ca="1" si="11"/>
        <v/>
      </c>
      <c r="P43" s="19"/>
      <c r="Q43" s="19"/>
      <c r="R43" s="19"/>
      <c r="S43" s="63"/>
      <c r="T43" s="9" t="str">
        <f t="shared" ca="1" si="12"/>
        <v/>
      </c>
      <c r="Y43" s="9" t="str">
        <f t="shared" ca="1" si="13"/>
        <v/>
      </c>
    </row>
    <row r="44" spans="1:25" ht="14.25" x14ac:dyDescent="0.15">
      <c r="A44" s="9">
        <f t="shared" ca="1" si="1"/>
        <v>-34</v>
      </c>
      <c r="B44" s="9" t="str">
        <f t="shared" ca="1" si="2"/>
        <v/>
      </c>
      <c r="C44" s="9" t="str">
        <f t="shared" ca="1" si="3"/>
        <v/>
      </c>
      <c r="D44" s="7" t="str">
        <f t="shared" ca="1" si="4"/>
        <v/>
      </c>
      <c r="E44" s="7" t="str">
        <f t="shared" ca="1" si="5"/>
        <v/>
      </c>
      <c r="F44" s="7" t="str">
        <f t="shared" ca="1" si="6"/>
        <v/>
      </c>
      <c r="G44" s="7" t="str">
        <f t="shared" ca="1" si="7"/>
        <v/>
      </c>
      <c r="H44" s="8" t="str">
        <f t="shared" ca="1" si="8"/>
        <v/>
      </c>
      <c r="I44" s="8" t="str">
        <f t="shared" ca="1" si="14"/>
        <v/>
      </c>
      <c r="J44" s="115" t="str">
        <f ca="1">IF($B44&lt;&gt;"",SUMIF(学習記録!$Y:$Y,$I44,学習記録!$AK:$AK),"")</f>
        <v/>
      </c>
      <c r="K44" s="9" t="str">
        <f t="shared" ca="1" si="9"/>
        <v/>
      </c>
      <c r="L44" s="9" t="str">
        <f t="shared" ca="1" si="10"/>
        <v/>
      </c>
      <c r="M44" s="11"/>
      <c r="N44" s="13" t="str">
        <f ca="1">IF(AND(D44="",D45&lt;&gt;""),H44&amp;"："&amp;HLOOKUP(H44,学籍記録!$K$2:$O$11,4,0)&amp;"",D44)</f>
        <v/>
      </c>
      <c r="O44" s="9" t="str">
        <f t="shared" ca="1" si="11"/>
        <v/>
      </c>
      <c r="P44" s="19"/>
      <c r="Q44" s="19"/>
      <c r="R44" s="19"/>
      <c r="S44" s="63"/>
      <c r="T44" s="9" t="str">
        <f t="shared" ca="1" si="12"/>
        <v/>
      </c>
      <c r="Y44" s="9" t="str">
        <f t="shared" ca="1" si="13"/>
        <v/>
      </c>
    </row>
    <row r="45" spans="1:25" ht="14.25" x14ac:dyDescent="0.15">
      <c r="A45" s="9">
        <f t="shared" ca="1" si="1"/>
        <v>-35</v>
      </c>
      <c r="B45" s="9" t="str">
        <f t="shared" ca="1" si="2"/>
        <v/>
      </c>
      <c r="C45" s="9" t="str">
        <f t="shared" ca="1" si="3"/>
        <v/>
      </c>
      <c r="D45" s="7" t="str">
        <f t="shared" ca="1" si="4"/>
        <v/>
      </c>
      <c r="E45" s="7" t="str">
        <f t="shared" ca="1" si="5"/>
        <v/>
      </c>
      <c r="F45" s="7" t="str">
        <f t="shared" ca="1" si="6"/>
        <v/>
      </c>
      <c r="G45" s="7" t="str">
        <f t="shared" ca="1" si="7"/>
        <v/>
      </c>
      <c r="H45" s="8" t="str">
        <f t="shared" ca="1" si="8"/>
        <v/>
      </c>
      <c r="I45" s="8" t="str">
        <f t="shared" ca="1" si="14"/>
        <v/>
      </c>
      <c r="J45" s="115" t="str">
        <f ca="1">IF($B45&lt;&gt;"",SUMIF(学習記録!$Y:$Y,$I45,学習記録!$AK:$AK),"")</f>
        <v/>
      </c>
      <c r="K45" s="9" t="str">
        <f t="shared" ca="1" si="9"/>
        <v/>
      </c>
      <c r="L45" s="9" t="str">
        <f t="shared" ca="1" si="10"/>
        <v/>
      </c>
      <c r="M45" s="11"/>
      <c r="N45" s="13" t="str">
        <f ca="1">IF(AND(D45="",D46&lt;&gt;""),H45&amp;"："&amp;HLOOKUP(H45,学籍記録!$K$2:$O$11,4,0)&amp;"",D45)</f>
        <v/>
      </c>
      <c r="O45" s="9" t="str">
        <f t="shared" ca="1" si="11"/>
        <v/>
      </c>
      <c r="P45" s="19"/>
      <c r="Q45" s="19"/>
      <c r="R45" s="19"/>
      <c r="S45" s="63"/>
      <c r="T45" s="9" t="str">
        <f t="shared" ca="1" si="12"/>
        <v/>
      </c>
      <c r="Y45" s="9" t="str">
        <f t="shared" ca="1" si="13"/>
        <v/>
      </c>
    </row>
    <row r="46" spans="1:25" ht="14.25" x14ac:dyDescent="0.15">
      <c r="A46" s="9">
        <f t="shared" ca="1" si="1"/>
        <v>-36</v>
      </c>
      <c r="B46" s="9" t="str">
        <f t="shared" ca="1" si="2"/>
        <v/>
      </c>
      <c r="C46" s="9" t="str">
        <f t="shared" ca="1" si="3"/>
        <v/>
      </c>
      <c r="D46" s="7" t="str">
        <f t="shared" ca="1" si="4"/>
        <v/>
      </c>
      <c r="E46" s="7" t="str">
        <f t="shared" ca="1" si="5"/>
        <v/>
      </c>
      <c r="F46" s="7" t="str">
        <f t="shared" ca="1" si="6"/>
        <v/>
      </c>
      <c r="G46" s="7" t="str">
        <f t="shared" ca="1" si="7"/>
        <v/>
      </c>
      <c r="H46" s="8" t="str">
        <f t="shared" ca="1" si="8"/>
        <v/>
      </c>
      <c r="I46" s="8" t="str">
        <f t="shared" ca="1" si="14"/>
        <v/>
      </c>
      <c r="J46" s="115" t="str">
        <f ca="1">IF($B46&lt;&gt;"",SUMIF(学習記録!$Y:$Y,$I46,学習記録!$AK:$AK),"")</f>
        <v/>
      </c>
      <c r="K46" s="9" t="str">
        <f t="shared" ca="1" si="9"/>
        <v/>
      </c>
      <c r="L46" s="9" t="str">
        <f t="shared" ca="1" si="10"/>
        <v/>
      </c>
      <c r="M46" s="11"/>
      <c r="N46" s="13" t="str">
        <f ca="1">IF(AND(D46="",D47&lt;&gt;""),H46&amp;"："&amp;HLOOKUP(H46,学籍記録!$K$2:$O$11,4,0)&amp;"",D46)</f>
        <v/>
      </c>
      <c r="O46" s="9" t="str">
        <f t="shared" ca="1" si="11"/>
        <v/>
      </c>
      <c r="P46" s="19"/>
      <c r="Q46" s="19"/>
      <c r="R46" s="19"/>
      <c r="S46" s="63"/>
      <c r="T46" s="9" t="str">
        <f t="shared" ca="1" si="12"/>
        <v/>
      </c>
      <c r="Y46" s="9" t="str">
        <f t="shared" ca="1" si="13"/>
        <v/>
      </c>
    </row>
    <row r="47" spans="1:25" ht="14.25" x14ac:dyDescent="0.15">
      <c r="A47" s="9">
        <f t="shared" ca="1" si="1"/>
        <v>-37</v>
      </c>
      <c r="B47" s="9" t="str">
        <f t="shared" ca="1" si="2"/>
        <v/>
      </c>
      <c r="C47" s="9" t="str">
        <f t="shared" ca="1" si="3"/>
        <v/>
      </c>
      <c r="D47" s="7" t="str">
        <f t="shared" ca="1" si="4"/>
        <v/>
      </c>
      <c r="E47" s="7" t="str">
        <f t="shared" ca="1" si="5"/>
        <v/>
      </c>
      <c r="F47" s="7" t="str">
        <f t="shared" ca="1" si="6"/>
        <v/>
      </c>
      <c r="G47" s="7" t="str">
        <f t="shared" ca="1" si="7"/>
        <v/>
      </c>
      <c r="H47" s="8" t="str">
        <f t="shared" ca="1" si="8"/>
        <v/>
      </c>
      <c r="I47" s="8" t="str">
        <f t="shared" ca="1" si="14"/>
        <v/>
      </c>
      <c r="J47" s="115" t="str">
        <f ca="1">IF($B47&lt;&gt;"",SUMIF(学習記録!$Y:$Y,$I47,学習記録!$AK:$AK),"")</f>
        <v/>
      </c>
      <c r="K47" s="9" t="str">
        <f t="shared" ca="1" si="9"/>
        <v/>
      </c>
      <c r="L47" s="9" t="str">
        <f t="shared" ca="1" si="10"/>
        <v/>
      </c>
      <c r="M47" s="11"/>
      <c r="N47" s="13" t="str">
        <f ca="1">IF(AND(D47="",D48&lt;&gt;""),H47&amp;"："&amp;HLOOKUP(H47,学籍記録!$K$2:$O$11,4,0)&amp;"",D47)</f>
        <v/>
      </c>
      <c r="O47" s="9" t="str">
        <f t="shared" ca="1" si="11"/>
        <v/>
      </c>
      <c r="P47" s="19"/>
      <c r="Q47" s="19"/>
      <c r="R47" s="19"/>
      <c r="S47" s="63"/>
      <c r="T47" s="9" t="str">
        <f t="shared" ca="1" si="12"/>
        <v/>
      </c>
      <c r="Y47" s="9" t="str">
        <f t="shared" ca="1" si="13"/>
        <v/>
      </c>
    </row>
    <row r="48" spans="1:25" ht="14.25" x14ac:dyDescent="0.15">
      <c r="A48" s="9">
        <f t="shared" ca="1" si="1"/>
        <v>-38</v>
      </c>
      <c r="B48" s="9" t="str">
        <f t="shared" ca="1" si="2"/>
        <v/>
      </c>
      <c r="C48" s="9" t="str">
        <f t="shared" ca="1" si="3"/>
        <v/>
      </c>
      <c r="D48" s="7" t="str">
        <f t="shared" ca="1" si="4"/>
        <v/>
      </c>
      <c r="E48" s="7" t="str">
        <f t="shared" ca="1" si="5"/>
        <v/>
      </c>
      <c r="F48" s="7" t="str">
        <f t="shared" ca="1" si="6"/>
        <v/>
      </c>
      <c r="G48" s="7" t="str">
        <f t="shared" ca="1" si="7"/>
        <v/>
      </c>
      <c r="H48" s="8" t="str">
        <f t="shared" ca="1" si="8"/>
        <v/>
      </c>
      <c r="I48" s="8" t="str">
        <f t="shared" ca="1" si="14"/>
        <v/>
      </c>
      <c r="J48" s="115" t="str">
        <f ca="1">IF($B48&lt;&gt;"",SUMIF(学習記録!$Y:$Y,$I48,学習記録!$AK:$AK),"")</f>
        <v/>
      </c>
      <c r="K48" s="9" t="str">
        <f t="shared" ca="1" si="9"/>
        <v/>
      </c>
      <c r="L48" s="9" t="str">
        <f t="shared" ca="1" si="10"/>
        <v/>
      </c>
      <c r="M48" s="11"/>
      <c r="N48" s="13" t="str">
        <f ca="1">IF(AND(D48="",D49&lt;&gt;""),H48&amp;"："&amp;HLOOKUP(H48,学籍記録!$K$2:$O$11,4,0)&amp;"",D48)</f>
        <v/>
      </c>
      <c r="O48" s="9" t="str">
        <f t="shared" ca="1" si="11"/>
        <v/>
      </c>
      <c r="P48" s="19"/>
      <c r="Q48" s="19"/>
      <c r="R48" s="19"/>
      <c r="S48" s="63"/>
      <c r="T48" s="9" t="str">
        <f t="shared" ca="1" si="12"/>
        <v/>
      </c>
      <c r="Y48" s="9" t="str">
        <f t="shared" ca="1" si="13"/>
        <v/>
      </c>
    </row>
    <row r="49" spans="1:25" ht="14.25" x14ac:dyDescent="0.15">
      <c r="A49" s="9">
        <f t="shared" ca="1" si="1"/>
        <v>-39</v>
      </c>
      <c r="B49" s="9" t="str">
        <f t="shared" ca="1" si="2"/>
        <v/>
      </c>
      <c r="C49" s="9" t="str">
        <f t="shared" ca="1" si="3"/>
        <v/>
      </c>
      <c r="D49" s="7" t="str">
        <f t="shared" ca="1" si="4"/>
        <v/>
      </c>
      <c r="E49" s="7" t="str">
        <f t="shared" ca="1" si="5"/>
        <v/>
      </c>
      <c r="F49" s="7" t="str">
        <f t="shared" ca="1" si="6"/>
        <v/>
      </c>
      <c r="G49" s="7" t="str">
        <f t="shared" ca="1" si="7"/>
        <v/>
      </c>
      <c r="H49" s="8" t="str">
        <f t="shared" ca="1" si="8"/>
        <v/>
      </c>
      <c r="I49" s="8" t="str">
        <f t="shared" ca="1" si="14"/>
        <v/>
      </c>
      <c r="J49" s="115" t="str">
        <f ca="1">IF($B49&lt;&gt;"",SUMIF(学習記録!$Y:$Y,$I49,学習記録!$AK:$AK),"")</f>
        <v/>
      </c>
      <c r="K49" s="9" t="str">
        <f t="shared" ca="1" si="9"/>
        <v/>
      </c>
      <c r="L49" s="9" t="str">
        <f t="shared" ca="1" si="10"/>
        <v/>
      </c>
      <c r="M49" s="11"/>
      <c r="N49" s="13" t="str">
        <f ca="1">IF(AND(D49="",D50&lt;&gt;""),H49&amp;"："&amp;HLOOKUP(H49,学籍記録!$K$2:$O$11,4,0)&amp;"",D49)</f>
        <v/>
      </c>
      <c r="O49" s="9" t="str">
        <f t="shared" ca="1" si="11"/>
        <v/>
      </c>
      <c r="P49" s="19"/>
      <c r="Q49" s="19"/>
      <c r="R49" s="19"/>
      <c r="S49" s="63"/>
      <c r="T49" s="9" t="str">
        <f t="shared" ca="1" si="12"/>
        <v/>
      </c>
      <c r="Y49" s="9" t="str">
        <f t="shared" ca="1" si="13"/>
        <v/>
      </c>
    </row>
    <row r="50" spans="1:25" ht="14.25" x14ac:dyDescent="0.15">
      <c r="A50" s="9"/>
      <c r="B50" s="9"/>
      <c r="C50" s="7"/>
      <c r="D50" s="7"/>
      <c r="E50" s="8"/>
      <c r="F50" s="8"/>
      <c r="G50" s="8"/>
      <c r="H50" s="7"/>
      <c r="I50" s="7"/>
      <c r="J50" s="7"/>
      <c r="K50" s="7"/>
      <c r="P50" s="19"/>
      <c r="Q50" s="19"/>
      <c r="R50" s="19"/>
      <c r="S50" s="20"/>
    </row>
  </sheetData>
  <sheetProtection sheet="1"/>
  <mergeCells count="4">
    <mergeCell ref="V15:V16"/>
    <mergeCell ref="V5:V8"/>
    <mergeCell ref="V9:V10"/>
    <mergeCell ref="V11:V13"/>
  </mergeCells>
  <phoneticPr fontId="5"/>
  <conditionalFormatting sqref="N3:O49">
    <cfRule type="expression" dxfId="19" priority="6">
      <formula>IF(LEN(N3)=0,FALSE,TRUE)</formula>
    </cfRule>
  </conditionalFormatting>
  <conditionalFormatting sqref="P3:R3">
    <cfRule type="expression" dxfId="18" priority="3">
      <formula>IF(LEN($O3)=0,FALSE,IF($L$4=0,TRUE,FALSE))</formula>
    </cfRule>
    <cfRule type="expression" dxfId="17" priority="5">
      <formula>IF(LEN($O3)=0,FALSE,TRUE)</formula>
    </cfRule>
  </conditionalFormatting>
  <conditionalFormatting sqref="P4:R49">
    <cfRule type="expression" dxfId="16" priority="8">
      <formula>IF(LEN($O4)=0,FALSE,IF($L4=0,TRUE,FALSE))</formula>
    </cfRule>
    <cfRule type="expression" dxfId="15" priority="10">
      <formula>IF(LEN($O4)=0,FALSE,TRUE)</formula>
    </cfRule>
  </conditionalFormatting>
  <conditionalFormatting sqref="P3:S49">
    <cfRule type="expression" dxfId="14" priority="7">
      <formula>IF($O3&lt;&gt;"",TRUE,FALSE)</formula>
    </cfRule>
  </conditionalFormatting>
  <conditionalFormatting sqref="S3">
    <cfRule type="expression" dxfId="13" priority="4">
      <formula>IF(LEN($O3)=0,FALSE,TRUE)</formula>
    </cfRule>
  </conditionalFormatting>
  <conditionalFormatting sqref="S4:S49">
    <cfRule type="expression" dxfId="12" priority="9">
      <formula>IF(LEN($O4)=0,FALSE,TRUE)</formula>
    </cfRule>
  </conditionalFormatting>
  <conditionalFormatting sqref="T3:T49">
    <cfRule type="expression" dxfId="11" priority="1">
      <formula>IF(LEN(T3)=0,FALSE,TRUE)</formula>
    </cfRule>
  </conditionalFormatting>
  <dataValidations count="1">
    <dataValidation type="list" allowBlank="1" showInputMessage="1" showErrorMessage="1" sqref="S5:S49" xr:uid="{00000000-0002-0000-0300-000000000000}">
      <formula1>INDIRECT($Y5)</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AV200"/>
  <sheetViews>
    <sheetView zoomScale="70" zoomScaleNormal="70" workbookViewId="0">
      <pane ySplit="2" topLeftCell="A4" activePane="bottomLeft" state="frozen"/>
      <selection pane="bottomLeft" activeCell="AB1" sqref="AB1:AC1"/>
    </sheetView>
  </sheetViews>
  <sheetFormatPr defaultColWidth="0" defaultRowHeight="18.75" x14ac:dyDescent="0.4"/>
  <cols>
    <col min="1" max="5" width="5.125" style="9" hidden="1" customWidth="1"/>
    <col min="6" max="6" width="2.75" style="62" hidden="1" customWidth="1"/>
    <col min="7" max="8" width="5.5" style="9" hidden="1" customWidth="1"/>
    <col min="9" max="10" width="2.5" style="9" hidden="1" customWidth="1"/>
    <col min="11" max="11" width="6.375" style="9" hidden="1" customWidth="1"/>
    <col min="12" max="12" width="6" style="9" hidden="1" customWidth="1"/>
    <col min="13" max="13" width="6.875" style="9" hidden="1" customWidth="1"/>
    <col min="14" max="14" width="5.125" style="9" hidden="1" customWidth="1"/>
    <col min="15" max="15" width="6.625" style="9" hidden="1" customWidth="1"/>
    <col min="16" max="16" width="4.375" style="9" hidden="1" customWidth="1"/>
    <col min="17" max="18" width="4.75" style="9" hidden="1" customWidth="1"/>
    <col min="19" max="19" width="4.375" style="9" hidden="1" customWidth="1"/>
    <col min="20" max="22" width="4.75" style="9" hidden="1" customWidth="1"/>
    <col min="23" max="23" width="4.375" style="9" hidden="1" customWidth="1"/>
    <col min="24" max="24" width="3.75" style="9" hidden="1" customWidth="1"/>
    <col min="25" max="25" width="5.25" style="9" hidden="1" customWidth="1"/>
    <col min="26" max="26" width="4.75" style="9" hidden="1" customWidth="1"/>
    <col min="27" max="27" width="9.5" style="9" hidden="1" customWidth="1"/>
    <col min="28" max="28" width="2.125" style="31" customWidth="1"/>
    <col min="29" max="29" width="4.375" style="9" customWidth="1"/>
    <col min="30" max="30" width="20.375" style="13" customWidth="1"/>
    <col min="31" max="31" width="5.5" style="9" bestFit="1" customWidth="1"/>
    <col min="32" max="32" width="4.5" style="9" customWidth="1"/>
    <col min="33" max="33" width="5.375" style="9" bestFit="1" customWidth="1"/>
    <col min="34" max="34" width="9" style="13" customWidth="1"/>
    <col min="35" max="35" width="17.375" style="13" customWidth="1"/>
    <col min="36" max="36" width="5.125" style="9" customWidth="1"/>
    <col min="37" max="37" width="6.75" style="9" customWidth="1"/>
    <col min="38" max="39" width="14.25" style="13" customWidth="1"/>
    <col min="40" max="40" width="1.5" style="13" customWidth="1"/>
    <col min="41" max="41" width="7.5" style="13" customWidth="1"/>
    <col min="42" max="42" width="8.125" style="13" bestFit="1" customWidth="1"/>
    <col min="43" max="43" width="12.125" style="13" customWidth="1"/>
    <col min="44" max="44" width="12.25" style="13" customWidth="1"/>
    <col min="45" max="45" width="11.5" style="13" customWidth="1"/>
    <col min="46" max="46" width="1.875" style="13" customWidth="1"/>
    <col min="47" max="47" width="4.125" style="13" hidden="1" customWidth="1"/>
    <col min="48" max="48" width="61.375" style="13" hidden="1" customWidth="1"/>
    <col min="49" max="16384" width="9" style="13" hidden="1"/>
  </cols>
  <sheetData>
    <row r="1" spans="1:48" ht="57.75" customHeight="1" x14ac:dyDescent="0.4">
      <c r="A1" s="9" t="s">
        <v>51</v>
      </c>
      <c r="B1" s="9" t="s">
        <v>53</v>
      </c>
      <c r="C1" s="9" t="s">
        <v>54</v>
      </c>
      <c r="D1" s="9" t="s">
        <v>55</v>
      </c>
      <c r="E1" s="9" t="s">
        <v>56</v>
      </c>
      <c r="F1" s="62" t="str">
        <f>IF(学籍記録!K5="","","A")</f>
        <v>A</v>
      </c>
      <c r="G1" s="9">
        <v>1901</v>
      </c>
      <c r="H1" s="9">
        <v>2022</v>
      </c>
      <c r="I1" s="9">
        <v>5</v>
      </c>
      <c r="J1" s="9">
        <v>0</v>
      </c>
      <c r="K1" s="9" t="str">
        <f>"学習記録!F1:F"&amp;K2</f>
        <v>学習記録!F1:F2</v>
      </c>
      <c r="M1" s="9" t="s">
        <v>682</v>
      </c>
      <c r="N1" s="9" t="s">
        <v>683</v>
      </c>
      <c r="O1" s="9" t="s">
        <v>807</v>
      </c>
      <c r="AB1" s="175" t="s">
        <v>775</v>
      </c>
      <c r="AC1" s="176"/>
      <c r="AD1" s="167" t="str">
        <f ca="1">IFERROR(VLOOKUP(LEFT(ADDRESS(CELL("row"),CELL("col"),4),2),$AU:$AV,2,0),"")</f>
        <v/>
      </c>
      <c r="AE1" s="167"/>
      <c r="AF1" s="167"/>
      <c r="AG1" s="167"/>
      <c r="AH1" s="167"/>
      <c r="AI1" s="167"/>
      <c r="AJ1" s="167"/>
      <c r="AK1" s="167"/>
      <c r="AL1" s="167"/>
      <c r="AM1" s="167"/>
      <c r="AO1" s="167" t="s">
        <v>795</v>
      </c>
      <c r="AP1" s="167"/>
      <c r="AQ1" s="167"/>
      <c r="AR1" s="167"/>
      <c r="AS1" s="167"/>
      <c r="AT1" s="66"/>
      <c r="AU1" s="66"/>
    </row>
    <row r="2" spans="1:48" ht="31.5" x14ac:dyDescent="0.4">
      <c r="A2" s="9">
        <f>学籍記録!B1</f>
        <v>2022</v>
      </c>
      <c r="B2" s="9">
        <f>学籍記録!C1</f>
        <v>2021</v>
      </c>
      <c r="C2" s="9" t="str">
        <f>学籍記録!D1</f>
        <v/>
      </c>
      <c r="D2" s="9" t="str">
        <f>学籍記録!E1</f>
        <v/>
      </c>
      <c r="E2" s="9" t="str">
        <f>学籍記録!F1</f>
        <v/>
      </c>
      <c r="F2" s="62" t="str">
        <f>IF(学籍記録!L5="","","B")</f>
        <v>B</v>
      </c>
      <c r="G2" s="9">
        <v>1902</v>
      </c>
      <c r="H2" s="9">
        <v>2013</v>
      </c>
      <c r="I2" s="9">
        <v>4</v>
      </c>
      <c r="J2" s="9">
        <v>1</v>
      </c>
      <c r="K2" s="62">
        <f>5-COUNTBLANK($F$1:$F$5)</f>
        <v>2</v>
      </c>
      <c r="P2" s="111" t="s">
        <v>741</v>
      </c>
      <c r="Q2" s="112" t="s">
        <v>743</v>
      </c>
      <c r="R2" s="112" t="s">
        <v>744</v>
      </c>
      <c r="S2" s="111" t="s">
        <v>756</v>
      </c>
      <c r="T2" s="111" t="s">
        <v>23</v>
      </c>
      <c r="U2" s="111" t="s">
        <v>742</v>
      </c>
      <c r="V2" s="112" t="s">
        <v>745</v>
      </c>
      <c r="W2" s="112" t="s">
        <v>746</v>
      </c>
      <c r="X2" s="111"/>
      <c r="Y2" s="111"/>
      <c r="AC2" s="30" t="s">
        <v>398</v>
      </c>
      <c r="AD2" s="30" t="s">
        <v>397</v>
      </c>
      <c r="AE2" s="30" t="s">
        <v>23</v>
      </c>
      <c r="AF2" s="130" t="s">
        <v>812</v>
      </c>
      <c r="AG2" s="30" t="s">
        <v>402</v>
      </c>
      <c r="AH2" s="30" t="s">
        <v>24</v>
      </c>
      <c r="AI2" s="30" t="s">
        <v>25</v>
      </c>
      <c r="AJ2" s="30" t="s">
        <v>26</v>
      </c>
      <c r="AK2" s="32" t="s">
        <v>27</v>
      </c>
      <c r="AL2" s="30" t="s">
        <v>400</v>
      </c>
      <c r="AM2" s="30" t="s">
        <v>401</v>
      </c>
      <c r="AN2" s="9"/>
      <c r="AO2" s="167"/>
      <c r="AP2" s="167"/>
      <c r="AQ2" s="167"/>
      <c r="AR2" s="167"/>
      <c r="AS2" s="167"/>
      <c r="AT2" s="66"/>
      <c r="AU2" s="66"/>
    </row>
    <row r="3" spans="1:48" hidden="1" x14ac:dyDescent="0.4">
      <c r="A3" s="9">
        <f>学籍記録!B2</f>
        <v>2023</v>
      </c>
      <c r="B3" s="9">
        <f>学籍記録!C2</f>
        <v>2021</v>
      </c>
      <c r="C3" s="9" t="str">
        <f>学籍記録!D2</f>
        <v/>
      </c>
      <c r="D3" s="9" t="str">
        <f>学籍記録!E2</f>
        <v/>
      </c>
      <c r="E3" s="9" t="str">
        <f>学籍記録!F2</f>
        <v/>
      </c>
      <c r="F3" s="62" t="str">
        <f>IF(学籍記録!M5="","","C")</f>
        <v/>
      </c>
      <c r="G3" s="9">
        <v>1903</v>
      </c>
      <c r="H3" s="9">
        <v>2003</v>
      </c>
      <c r="I3" s="9">
        <v>3</v>
      </c>
      <c r="J3" s="9">
        <v>2</v>
      </c>
      <c r="K3" s="9" t="str">
        <f>IF(AC2="","",K$1)</f>
        <v>学習記録!F1:F2</v>
      </c>
      <c r="L3" s="9" t="str">
        <f>IFERROR(HLOOKUP($AC4,$A$1:$E$4,4,0),"")</f>
        <v>G121:G121</v>
      </c>
      <c r="M3" s="9" t="str">
        <f>IF(AC4="","",M$1)</f>
        <v>H1:H4</v>
      </c>
      <c r="N3" s="9" t="str">
        <f>IF(AD4="","",N$1)</f>
        <v>I1:I6</v>
      </c>
      <c r="O3" s="9" t="str">
        <f>IF(AE4="","",O$1)</f>
        <v>J1:J</v>
      </c>
      <c r="R3" s="9">
        <f>IFERROR(MIN(1,MATCH($AG4&amp;"_"&amp;$AH4&amp;"_"&amp;$AI4,教育課程!$M:$M,0)),"x")</f>
        <v>1</v>
      </c>
      <c r="T3" s="9">
        <f ca="1">IFERROR(MIN(1,MATCH($AE4,INDIRECT(L3),0)),"x")</f>
        <v>1</v>
      </c>
      <c r="U3" s="9">
        <f>IFERROR(MIN(1,MATCH($AG4&amp;"_"&amp;$AH4&amp;"_"&amp;$AI4,教育課程!$M:$M,0)),"x")</f>
        <v>1</v>
      </c>
      <c r="AB3" s="31">
        <v>1</v>
      </c>
      <c r="AC3" s="64"/>
      <c r="AD3" s="93" t="str">
        <f>IFERROR(HLOOKUP($AC3,学籍記録!$K$2:$O$5,4,0),"")</f>
        <v/>
      </c>
      <c r="AE3" s="64"/>
      <c r="AF3" s="94" t="str">
        <f>IF(AC3="","",IFERROR(VLOOKUP($AC3&amp;$AE3,出席記録!$I:$P,7,0),""))</f>
        <v/>
      </c>
      <c r="AG3" s="64"/>
      <c r="AH3" s="63"/>
      <c r="AI3" s="63"/>
      <c r="AJ3" s="64"/>
      <c r="AK3" s="64"/>
      <c r="AL3" s="63"/>
      <c r="AM3" s="63"/>
      <c r="AN3" s="63"/>
    </row>
    <row r="4" spans="1:48" ht="18.75" customHeight="1" x14ac:dyDescent="0.4">
      <c r="A4" s="9" t="str">
        <f>IFERROR("G"&amp;A2-1900&amp;":G"&amp;A3-1900,"")</f>
        <v>G122:G123</v>
      </c>
      <c r="B4" s="9" t="str">
        <f t="shared" ref="B4:E4" si="0">IFERROR("G"&amp;B2-1900&amp;":G"&amp;B3-1900,"")</f>
        <v>G121:G121</v>
      </c>
      <c r="C4" s="9" t="str">
        <f t="shared" si="0"/>
        <v/>
      </c>
      <c r="D4" s="9" t="str">
        <f t="shared" si="0"/>
        <v/>
      </c>
      <c r="E4" s="9" t="str">
        <f t="shared" si="0"/>
        <v/>
      </c>
      <c r="F4" s="62" t="str">
        <f>IF(学籍記録!N5="","","D")</f>
        <v/>
      </c>
      <c r="G4" s="9">
        <v>1904</v>
      </c>
      <c r="H4" s="9">
        <v>1994</v>
      </c>
      <c r="I4" s="9">
        <v>2</v>
      </c>
      <c r="J4" s="9">
        <v>3</v>
      </c>
      <c r="K4" s="9" t="str">
        <f t="shared" ref="K4:K35" si="1">IF($AC4="","",K$1)</f>
        <v>学習記録!F1:F2</v>
      </c>
      <c r="L4" s="9" t="str">
        <f t="shared" ref="L4:L35" si="2">IFERROR(HLOOKUP($AC4,$A$1:$E$4,4,0),"")</f>
        <v>G121:G121</v>
      </c>
      <c r="M4" s="9" t="str">
        <f t="shared" ref="M4:M35" si="3">IF($AC4="","",M$1)</f>
        <v>H1:H4</v>
      </c>
      <c r="N4" s="9" t="str">
        <f>IF($AD4="","",N$1)</f>
        <v>I1:I6</v>
      </c>
      <c r="O4" s="9" t="str">
        <f>IF($AE4="","",O$1&amp;IF($AJ4=0,51,10))</f>
        <v>J1:J10</v>
      </c>
      <c r="P4" s="9">
        <f>IF($AC4="","",1)</f>
        <v>1</v>
      </c>
      <c r="Q4" s="9">
        <f>IF($AC4="","",IF($AH4="学校設定教科",1,0))</f>
        <v>0</v>
      </c>
      <c r="R4" s="9">
        <f>IF($AC4="","",IF($AI4="学校設定科目",1,0))</f>
        <v>0</v>
      </c>
      <c r="S4" s="9">
        <f t="shared" ref="S4:S35" ca="1" si="4">IF($AC4="","",IF(COUNTA($AC4:$AK4,$AL4:$AM4)=9+SUM(Q4:R4),0,1))</f>
        <v>0</v>
      </c>
      <c r="T4" s="9">
        <f t="shared" ref="T4:T35" ca="1" si="5">IF($AC4="","",IFERROR(MIN(0,MATCH($AE4,INDIRECT(L4),0)),1))</f>
        <v>0</v>
      </c>
      <c r="U4" s="9">
        <f>IF($AC4="","",IFERROR(MIN(0,MATCH($AG4&amp;"_"&amp;$AH4&amp;"_"&amp;$AI4,教育課程!$M:$M,0)),1))</f>
        <v>0</v>
      </c>
      <c r="V4" s="9">
        <f t="shared" ref="V4:V35" si="6">IF($AC4="","",IF(OR(AND($Q4=1,$AL4=""),AND($Q4=0,$AL4&lt;&gt;"")),1,0))</f>
        <v>0</v>
      </c>
      <c r="W4" s="9">
        <f t="shared" ref="W4:W35" si="7">IF($AC4="","",IF(OR(AND($R4=1,$AM4=""),AND($R4=0,$AM4&lt;&gt;"")),1,0))</f>
        <v>0</v>
      </c>
      <c r="X4" s="9">
        <f ca="1">IF($AC4="","",SUM(S4:W4))</f>
        <v>0</v>
      </c>
      <c r="Y4" s="9" t="str">
        <f>IF($AC4="","",$AC4&amp;$AE4)</f>
        <v>B2021</v>
      </c>
      <c r="Z4" s="9" t="str">
        <f>IF($AC4="","",$AC4&amp;COUNTIF($AC$4:$AC4,$AC4))</f>
        <v>B1</v>
      </c>
      <c r="AA4" s="9" t="str">
        <f ca="1">IF($X4&gt;0,"",VLOOKUP($AG4&amp;"_"&amp;$AH4&amp;"_"&amp;$AI4,教育課程!$M:$N,2,0)&amp;RIGHT($AE4,2)&amp;RIGHT($AJ4&amp;$AK4,2))</f>
        <v>30012110</v>
      </c>
      <c r="AB4" s="31">
        <v>1</v>
      </c>
      <c r="AC4" s="64" t="s">
        <v>1016</v>
      </c>
      <c r="AD4" s="13" t="str">
        <f>IFERROR(HLOOKUP($AC4,学籍記録!$K$2:$O$5,4,0),"")</f>
        <v>□□□□高等学校</v>
      </c>
      <c r="AE4" s="64">
        <v>2021</v>
      </c>
      <c r="AF4" s="9">
        <f ca="1">IF(OR($AC4="",$AE4=""),"",IFERROR(VLOOKUP($AC4&amp;$AE4,出席記録!$I:$P,8,0),""))</f>
        <v>1</v>
      </c>
      <c r="AG4" s="64">
        <v>2013</v>
      </c>
      <c r="AH4" s="63" t="s">
        <v>57</v>
      </c>
      <c r="AI4" s="63" t="s">
        <v>336</v>
      </c>
      <c r="AJ4" s="64">
        <v>1</v>
      </c>
      <c r="AK4" s="64">
        <v>0</v>
      </c>
      <c r="AL4" s="63"/>
      <c r="AM4" s="63"/>
      <c r="AN4" s="63"/>
      <c r="AO4" s="126"/>
      <c r="AP4" s="178" t="s">
        <v>793</v>
      </c>
      <c r="AQ4" s="178"/>
      <c r="AR4" s="178"/>
      <c r="AS4" s="178"/>
      <c r="AT4" s="126"/>
      <c r="AU4" s="124" t="s">
        <v>776</v>
      </c>
      <c r="AV4" s="177" t="s">
        <v>769</v>
      </c>
    </row>
    <row r="5" spans="1:48" x14ac:dyDescent="0.4">
      <c r="F5" s="62" t="str">
        <f>IF(学籍記録!O5="","","E")</f>
        <v/>
      </c>
      <c r="G5" s="9">
        <v>1905</v>
      </c>
      <c r="I5" s="9">
        <v>1</v>
      </c>
      <c r="J5" s="9">
        <v>4</v>
      </c>
      <c r="K5" s="9" t="str">
        <f t="shared" si="1"/>
        <v>学習記録!F1:F2</v>
      </c>
      <c r="L5" s="9" t="str">
        <f t="shared" si="2"/>
        <v>G121:G121</v>
      </c>
      <c r="M5" s="9" t="str">
        <f t="shared" si="3"/>
        <v>H1:H4</v>
      </c>
      <c r="N5" s="9" t="str">
        <f t="shared" ref="N5:N35" si="8">IF($AD5="","",N$1)</f>
        <v>I1:I6</v>
      </c>
      <c r="O5" s="9" t="str">
        <f t="shared" ref="O5:O53" si="9">IF($AE5="","",O$1&amp;IF($AJ5=0,51,10))</f>
        <v>J1:J10</v>
      </c>
      <c r="P5" s="9">
        <f t="shared" ref="P5:P53" si="10">IF($AC5="","",1)</f>
        <v>1</v>
      </c>
      <c r="Q5" s="9">
        <f t="shared" ref="Q5:Q53" si="11">IF($AC5="","",IF($AH5="学校設定教科",1,0))</f>
        <v>0</v>
      </c>
      <c r="R5" s="9">
        <f>IF($AC5="","",IF($AI5="学校設定科目",1,0))</f>
        <v>0</v>
      </c>
      <c r="S5" s="9">
        <f t="shared" ca="1" si="4"/>
        <v>0</v>
      </c>
      <c r="T5" s="9">
        <f t="shared" ca="1" si="5"/>
        <v>0</v>
      </c>
      <c r="U5" s="9">
        <f>IF($AC5="","",IFERROR(MIN(0,MATCH($AG5&amp;"_"&amp;$AH5&amp;"_"&amp;$AI5,教育課程!$M:$M,0)),1))</f>
        <v>0</v>
      </c>
      <c r="V5" s="9">
        <f t="shared" si="6"/>
        <v>0</v>
      </c>
      <c r="W5" s="9">
        <f t="shared" si="7"/>
        <v>0</v>
      </c>
      <c r="X5" s="9">
        <f t="shared" ref="X5:X68" ca="1" si="12">IF($AC5="","",SUM(S5:W5))</f>
        <v>0</v>
      </c>
      <c r="Y5" s="9" t="str">
        <f t="shared" ref="Y5:Y68" si="13">IF($AC5="","",$AC5&amp;$AE5)</f>
        <v>B2021</v>
      </c>
      <c r="Z5" s="9" t="str">
        <f>IF($AC5="","",$AC5&amp;COUNTIF($AC$4:$AC5,$AC5))</f>
        <v>B2</v>
      </c>
      <c r="AA5" s="9" t="str">
        <f ca="1">IF($X5&gt;0,"",VLOOKUP($AG5&amp;"_"&amp;$AH5&amp;"_"&amp;$AI5,教育課程!$M:$N,2,0)&amp;RIGHT($AE5,2)&amp;RIGHT($AJ5&amp;$AK5,2))</f>
        <v>30192123</v>
      </c>
      <c r="AB5" s="31">
        <v>2</v>
      </c>
      <c r="AC5" s="64" t="s">
        <v>1016</v>
      </c>
      <c r="AD5" s="13" t="str">
        <f>IFERROR(HLOOKUP($AC5,学籍記録!$K$2:$O$5,4,0),"")</f>
        <v>□□□□高等学校</v>
      </c>
      <c r="AE5" s="64">
        <v>2021</v>
      </c>
      <c r="AF5" s="9">
        <f ca="1">IF(OR($AC5="",$AE5=""),"",IFERROR(VLOOKUP($AC5&amp;$AE5,出席記録!$I:$P,8,0),""))</f>
        <v>1</v>
      </c>
      <c r="AG5" s="64">
        <v>2013</v>
      </c>
      <c r="AH5" s="63" t="s">
        <v>71</v>
      </c>
      <c r="AI5" s="63" t="s">
        <v>72</v>
      </c>
      <c r="AJ5" s="64">
        <v>2</v>
      </c>
      <c r="AK5" s="64">
        <v>3</v>
      </c>
      <c r="AL5" s="63"/>
      <c r="AM5" s="63"/>
      <c r="AN5" s="63"/>
      <c r="AP5" s="179"/>
      <c r="AQ5" s="179"/>
      <c r="AR5" s="179"/>
      <c r="AS5" s="178"/>
      <c r="AT5" s="126"/>
      <c r="AU5" s="124"/>
      <c r="AV5" s="177"/>
    </row>
    <row r="6" spans="1:48" x14ac:dyDescent="0.4">
      <c r="A6" s="9">
        <f>SUMIF($AC:$AC,A$1,$AK:$AK)</f>
        <v>10</v>
      </c>
      <c r="B6" s="9">
        <f>SUMIF($AC:$AC,B$1,$AK:$AK)</f>
        <v>9</v>
      </c>
      <c r="C6" s="9">
        <f>SUMIF($AC:$AC,C$1,$AK:$AK)</f>
        <v>0</v>
      </c>
      <c r="D6" s="9">
        <f>SUMIF($AC:$AC,D$1,$AK:$AK)</f>
        <v>0</v>
      </c>
      <c r="E6" s="9">
        <f>SUMIF($AC:$AC,E$1,$AK:$AK)</f>
        <v>0</v>
      </c>
      <c r="G6" s="9">
        <v>1906</v>
      </c>
      <c r="I6" s="9">
        <v>0</v>
      </c>
      <c r="J6" s="9">
        <v>5</v>
      </c>
      <c r="K6" s="9" t="str">
        <f t="shared" si="1"/>
        <v>学習記録!F1:F2</v>
      </c>
      <c r="L6" s="9" t="str">
        <f t="shared" si="2"/>
        <v>G121:G121</v>
      </c>
      <c r="M6" s="9" t="str">
        <f t="shared" si="3"/>
        <v>H1:H4</v>
      </c>
      <c r="N6" s="9" t="str">
        <f t="shared" si="8"/>
        <v>I1:I6</v>
      </c>
      <c r="O6" s="9" t="str">
        <f t="shared" si="9"/>
        <v>J1:J10</v>
      </c>
      <c r="P6" s="9">
        <f t="shared" si="10"/>
        <v>1</v>
      </c>
      <c r="Q6" s="9">
        <f t="shared" si="11"/>
        <v>0</v>
      </c>
      <c r="R6" s="9">
        <f t="shared" ref="R6:R53" si="14">IF($AC6="","",IF($AI6="学校設定科目",1,0))</f>
        <v>0</v>
      </c>
      <c r="S6" s="9">
        <f t="shared" ca="1" si="4"/>
        <v>0</v>
      </c>
      <c r="T6" s="9">
        <f t="shared" ca="1" si="5"/>
        <v>0</v>
      </c>
      <c r="U6" s="9">
        <f>IF($AC6="","",IFERROR(MIN(0,MATCH($AG6&amp;"_"&amp;$AH6&amp;"_"&amp;$AI6,教育課程!$M:$M,0)),1))</f>
        <v>0</v>
      </c>
      <c r="V6" s="9">
        <f t="shared" si="6"/>
        <v>0</v>
      </c>
      <c r="W6" s="9">
        <f t="shared" si="7"/>
        <v>0</v>
      </c>
      <c r="X6" s="9">
        <f t="shared" ca="1" si="12"/>
        <v>0</v>
      </c>
      <c r="Y6" s="9" t="str">
        <f t="shared" si="13"/>
        <v>B2021</v>
      </c>
      <c r="Z6" s="9" t="str">
        <f>IF($AC6="","",$AC6&amp;COUNTIF($AC$4:$AC6,$AC6))</f>
        <v>B3</v>
      </c>
      <c r="AA6" s="9" t="str">
        <f ca="1">IF($X6&gt;0,"",VLOOKUP($AG6&amp;"_"&amp;$AH6&amp;"_"&amp;$AI6,教育課程!$M:$N,2,0)&amp;RIGHT($AE6,2)&amp;RIGHT($AJ6&amp;$AK6,2))</f>
        <v>30292110</v>
      </c>
      <c r="AB6" s="31">
        <v>3</v>
      </c>
      <c r="AC6" s="64" t="s">
        <v>1016</v>
      </c>
      <c r="AD6" s="13" t="str">
        <f>IFERROR(HLOOKUP($AC6,学籍記録!$K$2:$O$5,4,0),"")</f>
        <v>□□□□高等学校</v>
      </c>
      <c r="AE6" s="64">
        <v>2021</v>
      </c>
      <c r="AF6" s="9">
        <f ca="1">IF(OR($AC6="",$AE6=""),"",IFERROR(VLOOKUP($AC6&amp;$AE6,出席記録!$I:$P,8,0),""))</f>
        <v>1</v>
      </c>
      <c r="AG6" s="64">
        <v>2013</v>
      </c>
      <c r="AH6" s="63" t="s">
        <v>78</v>
      </c>
      <c r="AI6" s="63" t="s">
        <v>82</v>
      </c>
      <c r="AJ6" s="64">
        <v>1</v>
      </c>
      <c r="AK6" s="64">
        <v>0</v>
      </c>
      <c r="AL6" s="63"/>
      <c r="AM6" s="63"/>
      <c r="AN6" s="63"/>
      <c r="AO6" s="126" t="s">
        <v>794</v>
      </c>
      <c r="AP6" s="180"/>
      <c r="AQ6" s="181"/>
      <c r="AR6" s="182"/>
      <c r="AS6" s="13" t="str">
        <f>IF(AP6="","","件数："&amp;IF($AP$6="","",MAX(教育課程!$P:$P)))</f>
        <v/>
      </c>
      <c r="AT6" s="126"/>
      <c r="AU6" s="124"/>
      <c r="AV6" s="177"/>
    </row>
    <row r="7" spans="1:48" x14ac:dyDescent="0.4">
      <c r="G7" s="9">
        <v>1907</v>
      </c>
      <c r="J7" s="9">
        <v>6</v>
      </c>
      <c r="K7" s="9" t="str">
        <f t="shared" si="1"/>
        <v>学習記録!F1:F2</v>
      </c>
      <c r="L7" s="9" t="str">
        <f t="shared" si="2"/>
        <v>G121:G121</v>
      </c>
      <c r="M7" s="9" t="str">
        <f t="shared" si="3"/>
        <v>H1:H4</v>
      </c>
      <c r="N7" s="9" t="str">
        <f t="shared" si="8"/>
        <v>I1:I6</v>
      </c>
      <c r="O7" s="9" t="str">
        <f t="shared" si="9"/>
        <v>J1:J10</v>
      </c>
      <c r="P7" s="9">
        <f t="shared" si="10"/>
        <v>1</v>
      </c>
      <c r="Q7" s="9">
        <f t="shared" si="11"/>
        <v>0</v>
      </c>
      <c r="R7" s="9">
        <f t="shared" si="14"/>
        <v>0</v>
      </c>
      <c r="S7" s="9">
        <f t="shared" ca="1" si="4"/>
        <v>0</v>
      </c>
      <c r="T7" s="9">
        <f t="shared" ca="1" si="5"/>
        <v>0</v>
      </c>
      <c r="U7" s="9">
        <f>IF($AC7="","",IFERROR(MIN(0,MATCH($AG7&amp;"_"&amp;$AH7&amp;"_"&amp;$AI7,教育課程!$M:$M,0)),1))</f>
        <v>0</v>
      </c>
      <c r="V7" s="9">
        <f t="shared" si="6"/>
        <v>0</v>
      </c>
      <c r="W7" s="9">
        <f t="shared" si="7"/>
        <v>0</v>
      </c>
      <c r="X7" s="9">
        <f t="shared" ca="1" si="12"/>
        <v>0</v>
      </c>
      <c r="Y7" s="9" t="str">
        <f t="shared" si="13"/>
        <v>B2021</v>
      </c>
      <c r="Z7" s="9" t="str">
        <f>IF($AC7="","",$AC7&amp;COUNTIF($AC$4:$AC7,$AC7))</f>
        <v>B4</v>
      </c>
      <c r="AA7" s="9" t="str">
        <f ca="1">IF($X7&gt;0,"",VLOOKUP($AG7&amp;"_"&amp;$AH7&amp;"_"&amp;$AI7,教育課程!$M:$N,2,0)&amp;RIGHT($AE7,2)&amp;RIGHT($AJ7&amp;$AK7,2))</f>
        <v>30372110</v>
      </c>
      <c r="AB7" s="31">
        <v>4</v>
      </c>
      <c r="AC7" s="64" t="s">
        <v>1016</v>
      </c>
      <c r="AD7" s="13" t="str">
        <f>IFERROR(HLOOKUP($AC7,学籍記録!$K$2:$O$5,4,0),"")</f>
        <v>□□□□高等学校</v>
      </c>
      <c r="AE7" s="64">
        <v>2021</v>
      </c>
      <c r="AF7" s="9">
        <f ca="1">IF(OR($AC7="",$AE7=""),"",IFERROR(VLOOKUP($AC7&amp;$AE7,出席記録!$I:$P,8,0),""))</f>
        <v>1</v>
      </c>
      <c r="AG7" s="64">
        <v>2013</v>
      </c>
      <c r="AH7" s="63" t="s">
        <v>410</v>
      </c>
      <c r="AI7" s="63" t="s">
        <v>88</v>
      </c>
      <c r="AJ7" s="64">
        <v>1</v>
      </c>
      <c r="AK7" s="64">
        <v>0</v>
      </c>
      <c r="AL7" s="63"/>
      <c r="AM7" s="63"/>
      <c r="AN7" s="63"/>
      <c r="AP7" s="13" t="s">
        <v>790</v>
      </c>
      <c r="AQ7" s="13" t="s">
        <v>791</v>
      </c>
      <c r="AR7" s="184" t="s">
        <v>792</v>
      </c>
      <c r="AS7" s="183"/>
      <c r="AT7" s="126"/>
      <c r="AU7" s="124" t="s">
        <v>777</v>
      </c>
      <c r="AV7" s="177" t="s">
        <v>770</v>
      </c>
    </row>
    <row r="8" spans="1:48" x14ac:dyDescent="0.4">
      <c r="G8" s="9">
        <v>1908</v>
      </c>
      <c r="J8" s="9">
        <v>7</v>
      </c>
      <c r="K8" s="9" t="str">
        <f t="shared" si="1"/>
        <v>学習記録!F1:F2</v>
      </c>
      <c r="L8" s="9" t="str">
        <f t="shared" si="2"/>
        <v>G121:G121</v>
      </c>
      <c r="M8" s="9" t="str">
        <f t="shared" si="3"/>
        <v>H1:H4</v>
      </c>
      <c r="N8" s="9" t="str">
        <f t="shared" si="8"/>
        <v>I1:I6</v>
      </c>
      <c r="O8" s="9" t="str">
        <f t="shared" si="9"/>
        <v>J1:J10</v>
      </c>
      <c r="P8" s="9">
        <f t="shared" si="10"/>
        <v>1</v>
      </c>
      <c r="Q8" s="9">
        <f t="shared" si="11"/>
        <v>0</v>
      </c>
      <c r="R8" s="9">
        <f t="shared" si="14"/>
        <v>0</v>
      </c>
      <c r="S8" s="9">
        <f t="shared" ca="1" si="4"/>
        <v>0</v>
      </c>
      <c r="T8" s="9">
        <f t="shared" ca="1" si="5"/>
        <v>0</v>
      </c>
      <c r="U8" s="9">
        <f>IF($AC8="","",IFERROR(MIN(0,MATCH($AG8&amp;"_"&amp;$AH8&amp;"_"&amp;$AI8,教育課程!$M:$M,0)),1))</f>
        <v>0</v>
      </c>
      <c r="V8" s="9">
        <f t="shared" si="6"/>
        <v>0</v>
      </c>
      <c r="W8" s="9">
        <f t="shared" si="7"/>
        <v>0</v>
      </c>
      <c r="X8" s="9">
        <f t="shared" ca="1" si="12"/>
        <v>0</v>
      </c>
      <c r="Y8" s="9" t="str">
        <f t="shared" si="13"/>
        <v>B2021</v>
      </c>
      <c r="Z8" s="9" t="str">
        <f>IF($AC8="","",$AC8&amp;COUNTIF($AC$4:$AC8,$AC8))</f>
        <v>B5</v>
      </c>
      <c r="AA8" s="9" t="str">
        <f ca="1">IF($X8&gt;0,"",VLOOKUP($AG8&amp;"_"&amp;$AH8&amp;"_"&amp;$AI8,教育課程!$M:$N,2,0)&amp;RIGHT($AE8,2)&amp;RIGHT($AJ8&amp;$AK8,2))</f>
        <v>30382131</v>
      </c>
      <c r="AB8" s="31">
        <v>5</v>
      </c>
      <c r="AC8" s="64" t="s">
        <v>1016</v>
      </c>
      <c r="AD8" s="13" t="str">
        <f>IFERROR(HLOOKUP($AC8,学籍記録!$K$2:$O$5,4,0),"")</f>
        <v>□□□□高等学校</v>
      </c>
      <c r="AE8" s="64">
        <v>2021</v>
      </c>
      <c r="AF8" s="9">
        <f ca="1">IF(OR($AC8="",$AE8=""),"",IFERROR(VLOOKUP($AC8&amp;$AE8,出席記録!$I:$P,8,0),""))</f>
        <v>1</v>
      </c>
      <c r="AG8" s="64">
        <v>2013</v>
      </c>
      <c r="AH8" s="63" t="s">
        <v>410</v>
      </c>
      <c r="AI8" s="63" t="s">
        <v>89</v>
      </c>
      <c r="AJ8" s="64">
        <v>3</v>
      </c>
      <c r="AK8" s="64">
        <v>1</v>
      </c>
      <c r="AL8" s="63"/>
      <c r="AM8" s="63"/>
      <c r="AN8" s="63"/>
      <c r="AO8" s="126">
        <v>1</v>
      </c>
      <c r="AP8" s="9" t="str">
        <f>IF($AP$6="","",IFERROR(INDEX(教育課程!$I:$I,MATCH($AO8,教育課程!$P:$P,0),1),""))</f>
        <v/>
      </c>
      <c r="AQ8" s="13" t="str">
        <f>IF($AP$6="","",IFERROR(INDEX(教育課程!$J:$J,MATCH($AO8,教育課程!$P:$P,0),1),""))</f>
        <v/>
      </c>
      <c r="AR8" s="183" t="str">
        <f>IF($AP$6="","",IFERROR(INDEX(教育課程!$K:$K,MATCH($AO8,教育課程!$P:$P,0),1),""))</f>
        <v/>
      </c>
      <c r="AS8" s="183"/>
      <c r="AT8" s="126"/>
      <c r="AU8" s="124"/>
      <c r="AV8" s="177"/>
    </row>
    <row r="9" spans="1:48" x14ac:dyDescent="0.4">
      <c r="G9" s="9">
        <v>1909</v>
      </c>
      <c r="J9" s="9">
        <v>8</v>
      </c>
      <c r="K9" s="9" t="str">
        <f t="shared" si="1"/>
        <v>学習記録!F1:F2</v>
      </c>
      <c r="L9" s="9" t="str">
        <f t="shared" si="2"/>
        <v>G121:G121</v>
      </c>
      <c r="M9" s="9" t="str">
        <f t="shared" si="3"/>
        <v>H1:H4</v>
      </c>
      <c r="N9" s="9" t="str">
        <f t="shared" si="8"/>
        <v>I1:I6</v>
      </c>
      <c r="O9" s="9" t="str">
        <f t="shared" si="9"/>
        <v>J1:J10</v>
      </c>
      <c r="P9" s="9">
        <f t="shared" si="10"/>
        <v>1</v>
      </c>
      <c r="Q9" s="9">
        <f t="shared" si="11"/>
        <v>0</v>
      </c>
      <c r="R9" s="9">
        <f t="shared" si="14"/>
        <v>0</v>
      </c>
      <c r="S9" s="9">
        <f t="shared" ca="1" si="4"/>
        <v>0</v>
      </c>
      <c r="T9" s="9">
        <f t="shared" ca="1" si="5"/>
        <v>0</v>
      </c>
      <c r="U9" s="9">
        <f>IF($AC9="","",IFERROR(MIN(0,MATCH($AG9&amp;"_"&amp;$AH9&amp;"_"&amp;$AI9,教育課程!$M:$M,0)),1))</f>
        <v>0</v>
      </c>
      <c r="V9" s="9">
        <f t="shared" si="6"/>
        <v>0</v>
      </c>
      <c r="W9" s="9">
        <f t="shared" si="7"/>
        <v>0</v>
      </c>
      <c r="X9" s="9">
        <f t="shared" ca="1" si="12"/>
        <v>0</v>
      </c>
      <c r="Y9" s="9" t="str">
        <f t="shared" si="13"/>
        <v>B2021</v>
      </c>
      <c r="Z9" s="9" t="str">
        <f>IF($AC9="","",$AC9&amp;COUNTIF($AC$4:$AC9,$AC9))</f>
        <v>B6</v>
      </c>
      <c r="AA9" s="9" t="str">
        <f ca="1">IF($X9&gt;0,"",VLOOKUP($AG9&amp;"_"&amp;$AH9&amp;"_"&amp;$AI9,教育課程!$M:$N,2,0)&amp;RIGHT($AE9,2)&amp;RIGHT($AJ9&amp;$AK9,2))</f>
        <v>30542133</v>
      </c>
      <c r="AB9" s="31">
        <v>6</v>
      </c>
      <c r="AC9" s="64" t="s">
        <v>1016</v>
      </c>
      <c r="AD9" s="13" t="str">
        <f>IFERROR(HLOOKUP($AC9,学籍記録!$K$2:$O$5,4,0),"")</f>
        <v>□□□□高等学校</v>
      </c>
      <c r="AE9" s="64">
        <v>2021</v>
      </c>
      <c r="AF9" s="9">
        <f ca="1">IF(OR($AC9="",$AE9=""),"",IFERROR(VLOOKUP($AC9&amp;$AE9,出席記録!$I:$P,8,0),""))</f>
        <v>1</v>
      </c>
      <c r="AG9" s="64">
        <v>2013</v>
      </c>
      <c r="AH9" s="63" t="s">
        <v>411</v>
      </c>
      <c r="AI9" s="63" t="s">
        <v>342</v>
      </c>
      <c r="AJ9" s="64">
        <v>3</v>
      </c>
      <c r="AK9" s="64">
        <v>3</v>
      </c>
      <c r="AL9" s="63"/>
      <c r="AM9" s="63"/>
      <c r="AN9" s="63"/>
      <c r="AO9" s="126">
        <v>2</v>
      </c>
      <c r="AP9" s="9" t="str">
        <f>IF($AP$6="","",IFERROR(INDEX(教育課程!$I:$I,MATCH($AO9,教育課程!$P:$P,0),1),""))</f>
        <v/>
      </c>
      <c r="AQ9" s="13" t="str">
        <f>IF($AP$6="","",IFERROR(INDEX(教育課程!$J:$J,MATCH($AO9,教育課程!$P:$P,0),1),""))</f>
        <v/>
      </c>
      <c r="AR9" s="183" t="str">
        <f>IF($AP$6="","",IFERROR(INDEX(教育課程!$K:$K,MATCH($AO9,教育課程!$P:$P,0),1),""))</f>
        <v/>
      </c>
      <c r="AS9" s="183"/>
      <c r="AT9" s="126"/>
      <c r="AU9" s="124" t="s">
        <v>778</v>
      </c>
      <c r="AV9" s="177" t="s">
        <v>785</v>
      </c>
    </row>
    <row r="10" spans="1:48" ht="18.75" customHeight="1" x14ac:dyDescent="0.4">
      <c r="G10" s="9">
        <v>1910</v>
      </c>
      <c r="J10" s="9">
        <v>9</v>
      </c>
      <c r="K10" s="9" t="str">
        <f t="shared" si="1"/>
        <v>学習記録!F1:F2</v>
      </c>
      <c r="L10" s="9" t="str">
        <f t="shared" si="2"/>
        <v>G121:G121</v>
      </c>
      <c r="M10" s="9" t="str">
        <f t="shared" si="3"/>
        <v>H1:H4</v>
      </c>
      <c r="N10" s="9" t="str">
        <f t="shared" si="8"/>
        <v>I1:I6</v>
      </c>
      <c r="O10" s="9" t="str">
        <f t="shared" si="9"/>
        <v>J1:J10</v>
      </c>
      <c r="P10" s="9">
        <f t="shared" si="10"/>
        <v>1</v>
      </c>
      <c r="Q10" s="9">
        <f t="shared" si="11"/>
        <v>0</v>
      </c>
      <c r="R10" s="9">
        <f t="shared" si="14"/>
        <v>0</v>
      </c>
      <c r="S10" s="9">
        <f t="shared" ca="1" si="4"/>
        <v>0</v>
      </c>
      <c r="T10" s="9">
        <f t="shared" ca="1" si="5"/>
        <v>0</v>
      </c>
      <c r="U10" s="9">
        <f>IF($AC10="","",IFERROR(MIN(0,MATCH($AG10&amp;"_"&amp;$AH10&amp;"_"&amp;$AI10,教育課程!$M:$M,0)),1))</f>
        <v>0</v>
      </c>
      <c r="V10" s="9">
        <f t="shared" si="6"/>
        <v>0</v>
      </c>
      <c r="W10" s="9">
        <f t="shared" si="7"/>
        <v>0</v>
      </c>
      <c r="X10" s="9">
        <f t="shared" ca="1" si="12"/>
        <v>0</v>
      </c>
      <c r="Y10" s="9" t="str">
        <f t="shared" si="13"/>
        <v>B2021</v>
      </c>
      <c r="Z10" s="9" t="str">
        <f>IF($AC10="","",$AC10&amp;COUNTIF($AC$4:$AC10,$AC10))</f>
        <v>B7</v>
      </c>
      <c r="AA10" s="9" t="str">
        <f ca="1">IF($X10&gt;0,"",VLOOKUP($AG10&amp;"_"&amp;$AH10&amp;"_"&amp;$AI10,教育課程!$M:$N,2,0)&amp;RIGHT($AE10,2)&amp;RIGHT($AJ10&amp;$AK10,2))</f>
        <v>30652142</v>
      </c>
      <c r="AB10" s="31">
        <v>7</v>
      </c>
      <c r="AC10" s="64" t="s">
        <v>1016</v>
      </c>
      <c r="AD10" s="13" t="str">
        <f>IFERROR(HLOOKUP($AC10,学籍記録!$K$2:$O$5,4,0),"")</f>
        <v>□□□□高等学校</v>
      </c>
      <c r="AE10" s="64">
        <v>2021</v>
      </c>
      <c r="AF10" s="9">
        <f ca="1">IF(OR($AC10="",$AE10=""),"",IFERROR(VLOOKUP($AC10&amp;$AE10,出席記録!$I:$P,8,0),""))</f>
        <v>1</v>
      </c>
      <c r="AG10" s="64">
        <v>2013</v>
      </c>
      <c r="AH10" s="63" t="s">
        <v>106</v>
      </c>
      <c r="AI10" s="63" t="s">
        <v>339</v>
      </c>
      <c r="AJ10" s="64">
        <v>4</v>
      </c>
      <c r="AK10" s="64">
        <v>2</v>
      </c>
      <c r="AL10" s="63"/>
      <c r="AM10" s="63"/>
      <c r="AN10" s="63"/>
      <c r="AO10" s="126">
        <v>3</v>
      </c>
      <c r="AP10" s="9" t="str">
        <f>IF($AP$6="","",IFERROR(INDEX(教育課程!$I:$I,MATCH($AO10,教育課程!$P:$P,0),1),""))</f>
        <v/>
      </c>
      <c r="AQ10" s="13" t="str">
        <f>IF($AP$6="","",IFERROR(INDEX(教育課程!$J:$J,MATCH($AO10,教育課程!$P:$P,0),1),""))</f>
        <v/>
      </c>
      <c r="AR10" s="183" t="str">
        <f>IF($AP$6="","",IFERROR(INDEX(教育課程!$K:$K,MATCH($AO10,教育課程!$P:$P,0),1),""))</f>
        <v/>
      </c>
      <c r="AS10" s="183"/>
      <c r="AT10" s="126"/>
      <c r="AU10" s="124"/>
      <c r="AV10" s="177"/>
    </row>
    <row r="11" spans="1:48" ht="18.75" customHeight="1" x14ac:dyDescent="0.4">
      <c r="G11" s="9">
        <v>1911</v>
      </c>
      <c r="J11" s="9">
        <v>10</v>
      </c>
      <c r="K11" s="9" t="str">
        <f t="shared" si="1"/>
        <v>学習記録!F1:F2</v>
      </c>
      <c r="L11" s="9" t="str">
        <f t="shared" si="2"/>
        <v>G122:G123</v>
      </c>
      <c r="M11" s="9" t="str">
        <f t="shared" si="3"/>
        <v>H1:H4</v>
      </c>
      <c r="N11" s="9" t="str">
        <f t="shared" si="8"/>
        <v>I1:I6</v>
      </c>
      <c r="O11" s="9" t="str">
        <f t="shared" si="9"/>
        <v>J1:J10</v>
      </c>
      <c r="P11" s="9">
        <f t="shared" si="10"/>
        <v>1</v>
      </c>
      <c r="Q11" s="9">
        <f t="shared" si="11"/>
        <v>0</v>
      </c>
      <c r="R11" s="9">
        <f t="shared" si="14"/>
        <v>0</v>
      </c>
      <c r="S11" s="9">
        <f t="shared" ca="1" si="4"/>
        <v>0</v>
      </c>
      <c r="T11" s="9">
        <f t="shared" ca="1" si="5"/>
        <v>0</v>
      </c>
      <c r="U11" s="9">
        <f>IF($AC11="","",IFERROR(MIN(0,MATCH($AG11&amp;"_"&amp;$AH11&amp;"_"&amp;$AI11,教育課程!$M:$M,0)),1))</f>
        <v>0</v>
      </c>
      <c r="V11" s="9">
        <f t="shared" si="6"/>
        <v>0</v>
      </c>
      <c r="W11" s="9">
        <f t="shared" si="7"/>
        <v>0</v>
      </c>
      <c r="X11" s="9">
        <f t="shared" ca="1" si="12"/>
        <v>0</v>
      </c>
      <c r="Y11" s="9" t="str">
        <f t="shared" si="13"/>
        <v>A2022</v>
      </c>
      <c r="Z11" s="9" t="str">
        <f>IF($AC11="","",$AC11&amp;COUNTIF($AC$4:$AC11,$AC11))</f>
        <v>A1</v>
      </c>
      <c r="AA11" s="9" t="str">
        <f ca="1">IF($X11&gt;0,"",VLOOKUP($AG11&amp;"_"&amp;$AH11&amp;"_"&amp;$AI11,教育課程!$M:$N,2,0)&amp;RIGHT($AE11,2)&amp;RIGHT($AJ11&amp;$AK11,2))</f>
        <v>40012232</v>
      </c>
      <c r="AB11" s="31">
        <v>8</v>
      </c>
      <c r="AC11" s="64" t="s">
        <v>399</v>
      </c>
      <c r="AD11" s="13" t="str">
        <f>IFERROR(HLOOKUP($AC11,学籍記録!$K$2:$O$5,4,0),"")</f>
        <v>■■■■高等学校</v>
      </c>
      <c r="AE11" s="64">
        <v>2022</v>
      </c>
      <c r="AF11" s="9">
        <f ca="1">IF(OR($AC11="",$AE11=""),"",IFERROR(VLOOKUP($AC11&amp;$AE11,出席記録!$I:$P,8,0),""))</f>
        <v>1</v>
      </c>
      <c r="AG11" s="64">
        <v>2022</v>
      </c>
      <c r="AH11" s="63" t="s">
        <v>57</v>
      </c>
      <c r="AI11" s="63" t="s">
        <v>58</v>
      </c>
      <c r="AJ11" s="64">
        <v>3</v>
      </c>
      <c r="AK11" s="64">
        <v>2</v>
      </c>
      <c r="AL11" s="63"/>
      <c r="AM11" s="63"/>
      <c r="AN11" s="63"/>
      <c r="AO11" s="126">
        <v>4</v>
      </c>
      <c r="AP11" s="9" t="str">
        <f>IF($AP$6="","",IFERROR(INDEX(教育課程!$I:$I,MATCH($AO11,教育課程!$P:$P,0),1),""))</f>
        <v/>
      </c>
      <c r="AQ11" s="13" t="str">
        <f>IF($AP$6="","",IFERROR(INDEX(教育課程!$J:$J,MATCH($AO11,教育課程!$P:$P,0),1),""))</f>
        <v/>
      </c>
      <c r="AR11" s="183" t="str">
        <f>IF($AP$6="","",IFERROR(INDEX(教育課程!$K:$K,MATCH($AO11,教育課程!$P:$P,0),1),""))</f>
        <v/>
      </c>
      <c r="AS11" s="183"/>
      <c r="AT11" s="126"/>
      <c r="AU11" s="124" t="s">
        <v>779</v>
      </c>
      <c r="AV11" s="177" t="s">
        <v>784</v>
      </c>
    </row>
    <row r="12" spans="1:48" x14ac:dyDescent="0.4">
      <c r="G12" s="9">
        <v>1912</v>
      </c>
      <c r="J12" s="9">
        <v>11</v>
      </c>
      <c r="K12" s="9" t="str">
        <f t="shared" si="1"/>
        <v>学習記録!F1:F2</v>
      </c>
      <c r="L12" s="9" t="str">
        <f t="shared" si="2"/>
        <v>G122:G123</v>
      </c>
      <c r="M12" s="9" t="str">
        <f t="shared" si="3"/>
        <v>H1:H4</v>
      </c>
      <c r="N12" s="9" t="str">
        <f t="shared" si="8"/>
        <v>I1:I6</v>
      </c>
      <c r="O12" s="9" t="str">
        <f t="shared" si="9"/>
        <v>J1:J10</v>
      </c>
      <c r="P12" s="9">
        <f t="shared" si="10"/>
        <v>1</v>
      </c>
      <c r="Q12" s="9">
        <f t="shared" si="11"/>
        <v>0</v>
      </c>
      <c r="R12" s="9">
        <f t="shared" si="14"/>
        <v>0</v>
      </c>
      <c r="S12" s="9">
        <f t="shared" ca="1" si="4"/>
        <v>0</v>
      </c>
      <c r="T12" s="9">
        <f t="shared" ca="1" si="5"/>
        <v>0</v>
      </c>
      <c r="U12" s="9">
        <f>IF($AC12="","",IFERROR(MIN(0,MATCH($AG12&amp;"_"&amp;$AH12&amp;"_"&amp;$AI12,教育課程!$M:$M,0)),1))</f>
        <v>0</v>
      </c>
      <c r="V12" s="9">
        <f t="shared" si="6"/>
        <v>0</v>
      </c>
      <c r="W12" s="9">
        <f t="shared" si="7"/>
        <v>0</v>
      </c>
      <c r="X12" s="9">
        <f t="shared" ca="1" si="12"/>
        <v>0</v>
      </c>
      <c r="Y12" s="9" t="str">
        <f t="shared" si="13"/>
        <v>A2022</v>
      </c>
      <c r="Z12" s="9" t="str">
        <f>IF($AC12="","",$AC12&amp;COUNTIF($AC$4:$AC12,$AC12))</f>
        <v>A2</v>
      </c>
      <c r="AA12" s="9" t="str">
        <f ca="1">IF($X12&gt;0,"",VLOOKUP($AG12&amp;"_"&amp;$AH12&amp;"_"&amp;$AI12,教育課程!$M:$N,2,0)&amp;RIGHT($AE12,2)&amp;RIGHT($AJ12&amp;$AK12,2))</f>
        <v>40102210</v>
      </c>
      <c r="AB12" s="31">
        <v>9</v>
      </c>
      <c r="AC12" s="64" t="s">
        <v>399</v>
      </c>
      <c r="AD12" s="13" t="str">
        <f>IFERROR(HLOOKUP($AC12,学籍記録!$K$2:$O$5,4,0),"")</f>
        <v>■■■■高等学校</v>
      </c>
      <c r="AE12" s="64">
        <v>2022</v>
      </c>
      <c r="AF12" s="9">
        <f ca="1">IF(OR($AC12="",$AE12=""),"",IFERROR(VLOOKUP($AC12&amp;$AE12,出席記録!$I:$P,8,0),""))</f>
        <v>1</v>
      </c>
      <c r="AG12" s="64">
        <v>2022</v>
      </c>
      <c r="AH12" s="63" t="s">
        <v>409</v>
      </c>
      <c r="AI12" s="63" t="s">
        <v>66</v>
      </c>
      <c r="AJ12" s="64">
        <v>1</v>
      </c>
      <c r="AK12" s="64">
        <v>0</v>
      </c>
      <c r="AL12" s="63"/>
      <c r="AM12" s="63"/>
      <c r="AN12" s="63"/>
      <c r="AO12" s="126">
        <v>5</v>
      </c>
      <c r="AP12" s="9" t="str">
        <f>IF($AP$6="","",IFERROR(INDEX(教育課程!$I:$I,MATCH($AO12,教育課程!$P:$P,0),1),""))</f>
        <v/>
      </c>
      <c r="AQ12" s="13" t="str">
        <f>IF($AP$6="","",IFERROR(INDEX(教育課程!$J:$J,MATCH($AO12,教育課程!$P:$P,0),1),""))</f>
        <v/>
      </c>
      <c r="AR12" s="183" t="str">
        <f>IF($AP$6="","",IFERROR(INDEX(教育課程!$K:$K,MATCH($AO12,教育課程!$P:$P,0),1),""))</f>
        <v/>
      </c>
      <c r="AS12" s="183"/>
      <c r="AT12" s="126"/>
      <c r="AU12" s="124"/>
      <c r="AV12" s="177"/>
    </row>
    <row r="13" spans="1:48" x14ac:dyDescent="0.4">
      <c r="G13" s="9">
        <v>1913</v>
      </c>
      <c r="J13" s="9">
        <v>12</v>
      </c>
      <c r="K13" s="9" t="str">
        <f t="shared" si="1"/>
        <v>学習記録!F1:F2</v>
      </c>
      <c r="L13" s="9" t="str">
        <f t="shared" si="2"/>
        <v>G122:G123</v>
      </c>
      <c r="M13" s="9" t="str">
        <f t="shared" si="3"/>
        <v>H1:H4</v>
      </c>
      <c r="N13" s="9" t="str">
        <f t="shared" si="8"/>
        <v>I1:I6</v>
      </c>
      <c r="O13" s="9" t="str">
        <f t="shared" si="9"/>
        <v>J1:J10</v>
      </c>
      <c r="P13" s="9">
        <f t="shared" si="10"/>
        <v>1</v>
      </c>
      <c r="Q13" s="9">
        <f t="shared" si="11"/>
        <v>0</v>
      </c>
      <c r="R13" s="9">
        <f t="shared" si="14"/>
        <v>0</v>
      </c>
      <c r="S13" s="9">
        <f t="shared" ca="1" si="4"/>
        <v>0</v>
      </c>
      <c r="T13" s="9">
        <f t="shared" ca="1" si="5"/>
        <v>0</v>
      </c>
      <c r="U13" s="9">
        <f>IF($AC13="","",IFERROR(MIN(0,MATCH($AG13&amp;"_"&amp;$AH13&amp;"_"&amp;$AI13,教育課程!$M:$M,0)),1))</f>
        <v>0</v>
      </c>
      <c r="V13" s="9">
        <f t="shared" si="6"/>
        <v>0</v>
      </c>
      <c r="W13" s="9">
        <f t="shared" si="7"/>
        <v>0</v>
      </c>
      <c r="X13" s="9">
        <f t="shared" ca="1" si="12"/>
        <v>0</v>
      </c>
      <c r="Y13" s="9" t="str">
        <f t="shared" si="13"/>
        <v>A2022</v>
      </c>
      <c r="Z13" s="9" t="str">
        <f>IF($AC13="","",$AC13&amp;COUNTIF($AC$4:$AC13,$AC13))</f>
        <v>A3</v>
      </c>
      <c r="AA13" s="9" t="str">
        <f ca="1">IF($X13&gt;0,"",VLOOKUP($AG13&amp;"_"&amp;$AH13&amp;"_"&amp;$AI13,教育課程!$M:$N,2,0)&amp;RIGHT($AE13,2)&amp;RIGHT($AJ13&amp;$AK13,2))</f>
        <v>40142222</v>
      </c>
      <c r="AB13" s="31">
        <v>10</v>
      </c>
      <c r="AC13" s="64" t="s">
        <v>399</v>
      </c>
      <c r="AD13" s="13" t="str">
        <f>IFERROR(HLOOKUP($AC13,学籍記録!$K$2:$O$5,4,0),"")</f>
        <v>■■■■高等学校</v>
      </c>
      <c r="AE13" s="64">
        <v>2022</v>
      </c>
      <c r="AF13" s="9">
        <f ca="1">IF(OR($AC13="",$AE13=""),"",IFERROR(VLOOKUP($AC13&amp;$AE13,出席記録!$I:$P,8,0),""))</f>
        <v>1</v>
      </c>
      <c r="AG13" s="64">
        <v>2022</v>
      </c>
      <c r="AH13" s="63" t="s">
        <v>67</v>
      </c>
      <c r="AI13" s="63" t="s">
        <v>68</v>
      </c>
      <c r="AJ13" s="64">
        <v>2</v>
      </c>
      <c r="AK13" s="64">
        <v>2</v>
      </c>
      <c r="AL13" s="63"/>
      <c r="AM13" s="63"/>
      <c r="AN13" s="63"/>
      <c r="AO13" s="126">
        <v>6</v>
      </c>
      <c r="AP13" s="9" t="str">
        <f>IF($AP$6="","",IFERROR(INDEX(教育課程!$I:$I,MATCH($AO13,教育課程!$P:$P,0),1),""))</f>
        <v/>
      </c>
      <c r="AQ13" s="13" t="str">
        <f>IF($AP$6="","",IFERROR(INDEX(教育課程!$J:$J,MATCH($AO13,教育課程!$P:$P,0),1),""))</f>
        <v/>
      </c>
      <c r="AR13" s="183" t="str">
        <f>IF($AP$6="","",IFERROR(INDEX(教育課程!$K:$K,MATCH($AO13,教育課程!$P:$P,0),1),""))</f>
        <v/>
      </c>
      <c r="AS13" s="183"/>
      <c r="AT13" s="126"/>
      <c r="AU13" s="124"/>
      <c r="AV13" s="177"/>
    </row>
    <row r="14" spans="1:48" x14ac:dyDescent="0.4">
      <c r="G14" s="9">
        <v>1914</v>
      </c>
      <c r="J14" s="9">
        <v>13</v>
      </c>
      <c r="K14" s="9" t="str">
        <f t="shared" si="1"/>
        <v>学習記録!F1:F2</v>
      </c>
      <c r="L14" s="9" t="str">
        <f t="shared" si="2"/>
        <v>G122:G123</v>
      </c>
      <c r="M14" s="9" t="str">
        <f t="shared" si="3"/>
        <v>H1:H4</v>
      </c>
      <c r="N14" s="9" t="str">
        <f t="shared" si="8"/>
        <v>I1:I6</v>
      </c>
      <c r="O14" s="9" t="str">
        <f t="shared" si="9"/>
        <v>J1:J10</v>
      </c>
      <c r="P14" s="9">
        <f t="shared" si="10"/>
        <v>1</v>
      </c>
      <c r="Q14" s="9">
        <f t="shared" si="11"/>
        <v>0</v>
      </c>
      <c r="R14" s="9">
        <f t="shared" si="14"/>
        <v>0</v>
      </c>
      <c r="S14" s="9">
        <f t="shared" ca="1" si="4"/>
        <v>0</v>
      </c>
      <c r="T14" s="9">
        <f t="shared" ca="1" si="5"/>
        <v>0</v>
      </c>
      <c r="U14" s="9">
        <f>IF($AC14="","",IFERROR(MIN(0,MATCH($AG14&amp;"_"&amp;$AH14&amp;"_"&amp;$AI14,教育課程!$M:$M,0)),1))</f>
        <v>0</v>
      </c>
      <c r="V14" s="9">
        <f t="shared" si="6"/>
        <v>0</v>
      </c>
      <c r="W14" s="9">
        <f t="shared" si="7"/>
        <v>0</v>
      </c>
      <c r="X14" s="9">
        <f t="shared" ca="1" si="12"/>
        <v>0</v>
      </c>
      <c r="Y14" s="9" t="str">
        <f t="shared" si="13"/>
        <v>A2022</v>
      </c>
      <c r="Z14" s="9" t="str">
        <f>IF($AC14="","",$AC14&amp;COUNTIF($AC$4:$AC14,$AC14))</f>
        <v>A4</v>
      </c>
      <c r="AA14" s="9" t="str">
        <f ca="1">IF($X14&gt;0,"",VLOOKUP($AG14&amp;"_"&amp;$AH14&amp;"_"&amp;$AI14,教育課程!$M:$N,2,0)&amp;RIGHT($AE14,2)&amp;RIGHT($AJ14&amp;$AK14,2))</f>
        <v>40352210</v>
      </c>
      <c r="AB14" s="31">
        <v>11</v>
      </c>
      <c r="AC14" s="64" t="s">
        <v>399</v>
      </c>
      <c r="AD14" s="13" t="str">
        <f>IFERROR(HLOOKUP($AC14,学籍記録!$K$2:$O$5,4,0),"")</f>
        <v>■■■■高等学校</v>
      </c>
      <c r="AE14" s="64">
        <v>2022</v>
      </c>
      <c r="AF14" s="9">
        <f ca="1">IF(OR($AC14="",$AE14=""),"",IFERROR(VLOOKUP($AC14&amp;$AE14,出席記録!$I:$P,8,0),""))</f>
        <v>1</v>
      </c>
      <c r="AG14" s="64">
        <v>2022</v>
      </c>
      <c r="AH14" s="63" t="s">
        <v>410</v>
      </c>
      <c r="AI14" s="63" t="s">
        <v>88</v>
      </c>
      <c r="AJ14" s="64">
        <v>1</v>
      </c>
      <c r="AK14" s="64">
        <v>0</v>
      </c>
      <c r="AL14" s="63"/>
      <c r="AM14" s="63"/>
      <c r="AN14" s="63"/>
      <c r="AO14" s="126">
        <v>7</v>
      </c>
      <c r="AP14" s="9" t="str">
        <f>IF($AP$6="","",IFERROR(INDEX(教育課程!$I:$I,MATCH($AO14,教育課程!$P:$P,0),1),""))</f>
        <v/>
      </c>
      <c r="AQ14" s="13" t="str">
        <f>IF($AP$6="","",IFERROR(INDEX(教育課程!$J:$J,MATCH($AO14,教育課程!$P:$P,0),1),""))</f>
        <v/>
      </c>
      <c r="AR14" s="183" t="str">
        <f>IF($AP$6="","",IFERROR(INDEX(教育課程!$K:$K,MATCH($AO14,教育課程!$P:$P,0),1),""))</f>
        <v/>
      </c>
      <c r="AS14" s="183"/>
      <c r="AT14" s="126"/>
      <c r="AU14" s="124"/>
      <c r="AV14" s="177"/>
    </row>
    <row r="15" spans="1:48" x14ac:dyDescent="0.4">
      <c r="G15" s="9">
        <v>1915</v>
      </c>
      <c r="J15" s="9">
        <v>14</v>
      </c>
      <c r="K15" s="9" t="str">
        <f t="shared" si="1"/>
        <v>学習記録!F1:F2</v>
      </c>
      <c r="L15" s="9" t="str">
        <f t="shared" si="2"/>
        <v>G122:G123</v>
      </c>
      <c r="M15" s="9" t="str">
        <f t="shared" si="3"/>
        <v>H1:H4</v>
      </c>
      <c r="N15" s="9" t="str">
        <f t="shared" si="8"/>
        <v>I1:I6</v>
      </c>
      <c r="O15" s="9" t="str">
        <f t="shared" si="9"/>
        <v>J1:J10</v>
      </c>
      <c r="P15" s="9">
        <f t="shared" si="10"/>
        <v>1</v>
      </c>
      <c r="Q15" s="9">
        <f t="shared" si="11"/>
        <v>0</v>
      </c>
      <c r="R15" s="9">
        <f t="shared" si="14"/>
        <v>0</v>
      </c>
      <c r="S15" s="9">
        <f t="shared" ca="1" si="4"/>
        <v>0</v>
      </c>
      <c r="T15" s="9">
        <f t="shared" ca="1" si="5"/>
        <v>0</v>
      </c>
      <c r="U15" s="9">
        <f>IF($AC15="","",IFERROR(MIN(0,MATCH($AG15&amp;"_"&amp;$AH15&amp;"_"&amp;$AI15,教育課程!$M:$M,0)),1))</f>
        <v>0</v>
      </c>
      <c r="V15" s="9">
        <f t="shared" si="6"/>
        <v>0</v>
      </c>
      <c r="W15" s="9">
        <f t="shared" si="7"/>
        <v>0</v>
      </c>
      <c r="X15" s="9">
        <f t="shared" ca="1" si="12"/>
        <v>0</v>
      </c>
      <c r="Y15" s="9" t="str">
        <f t="shared" si="13"/>
        <v>A2022</v>
      </c>
      <c r="Z15" s="9" t="str">
        <f>IF($AC15="","",$AC15&amp;COUNTIF($AC$4:$AC15,$AC15))</f>
        <v>A5</v>
      </c>
      <c r="AA15" s="9" t="str">
        <f ca="1">IF($X15&gt;0,"",VLOOKUP($AG15&amp;"_"&amp;$AH15&amp;"_"&amp;$AI15,教育課程!$M:$N,2,0)&amp;RIGHT($AE15,2)&amp;RIGHT($AJ15&amp;$AK15,2))</f>
        <v>40362221</v>
      </c>
      <c r="AB15" s="31">
        <v>12</v>
      </c>
      <c r="AC15" s="64" t="s">
        <v>399</v>
      </c>
      <c r="AD15" s="13" t="str">
        <f>IFERROR(HLOOKUP($AC15,学籍記録!$K$2:$O$5,4,0),"")</f>
        <v>■■■■高等学校</v>
      </c>
      <c r="AE15" s="64">
        <v>2022</v>
      </c>
      <c r="AF15" s="9">
        <f ca="1">IF(OR($AC15="",$AE15=""),"",IFERROR(VLOOKUP($AC15&amp;$AE15,出席記録!$I:$P,8,0),""))</f>
        <v>1</v>
      </c>
      <c r="AG15" s="64">
        <v>2022</v>
      </c>
      <c r="AH15" s="63" t="s">
        <v>410</v>
      </c>
      <c r="AI15" s="63" t="s">
        <v>89</v>
      </c>
      <c r="AJ15" s="64">
        <v>2</v>
      </c>
      <c r="AK15" s="64">
        <v>1</v>
      </c>
      <c r="AL15" s="63"/>
      <c r="AM15" s="63"/>
      <c r="AN15" s="63"/>
      <c r="AO15" s="126">
        <v>8</v>
      </c>
      <c r="AP15" s="9" t="str">
        <f>IF($AP$6="","",IFERROR(INDEX(教育課程!$I:$I,MATCH($AO15,教育課程!$P:$P,0),1),""))</f>
        <v/>
      </c>
      <c r="AQ15" s="13" t="str">
        <f>IF($AP$6="","",IFERROR(INDEX(教育課程!$J:$J,MATCH($AO15,教育課程!$P:$P,0),1),""))</f>
        <v/>
      </c>
      <c r="AR15" s="183" t="str">
        <f>IF($AP$6="","",IFERROR(INDEX(教育課程!$K:$K,MATCH($AO15,教育課程!$P:$P,0),1),""))</f>
        <v/>
      </c>
      <c r="AS15" s="183"/>
      <c r="AT15" s="126"/>
      <c r="AU15" s="124"/>
      <c r="AV15" s="177"/>
    </row>
    <row r="16" spans="1:48" x14ac:dyDescent="0.4">
      <c r="G16" s="9">
        <v>1916</v>
      </c>
      <c r="J16" s="9">
        <v>15</v>
      </c>
      <c r="K16" s="9" t="str">
        <f t="shared" si="1"/>
        <v>学習記録!F1:F2</v>
      </c>
      <c r="L16" s="9" t="str">
        <f t="shared" si="2"/>
        <v>G122:G123</v>
      </c>
      <c r="M16" s="9" t="str">
        <f t="shared" si="3"/>
        <v>H1:H4</v>
      </c>
      <c r="N16" s="9" t="str">
        <f t="shared" si="8"/>
        <v>I1:I6</v>
      </c>
      <c r="O16" s="9" t="str">
        <f t="shared" si="9"/>
        <v>J1:J10</v>
      </c>
      <c r="P16" s="9">
        <f t="shared" si="10"/>
        <v>1</v>
      </c>
      <c r="Q16" s="9">
        <f t="shared" si="11"/>
        <v>0</v>
      </c>
      <c r="R16" s="9">
        <f t="shared" si="14"/>
        <v>0</v>
      </c>
      <c r="S16" s="9">
        <f t="shared" ca="1" si="4"/>
        <v>0</v>
      </c>
      <c r="T16" s="9">
        <f t="shared" ca="1" si="5"/>
        <v>0</v>
      </c>
      <c r="U16" s="9">
        <f>IF($AC16="","",IFERROR(MIN(0,MATCH($AG16&amp;"_"&amp;$AH16&amp;"_"&amp;$AI16,教育課程!$M:$M,0)),1))</f>
        <v>0</v>
      </c>
      <c r="V16" s="9">
        <f t="shared" si="6"/>
        <v>0</v>
      </c>
      <c r="W16" s="9">
        <f t="shared" si="7"/>
        <v>0</v>
      </c>
      <c r="X16" s="9">
        <f t="shared" ca="1" si="12"/>
        <v>0</v>
      </c>
      <c r="Y16" s="9" t="str">
        <f t="shared" si="13"/>
        <v>A2022</v>
      </c>
      <c r="Z16" s="9" t="str">
        <f>IF($AC16="","",$AC16&amp;COUNTIF($AC$4:$AC16,$AC16))</f>
        <v>A6</v>
      </c>
      <c r="AA16" s="9" t="str">
        <f ca="1">IF($X16&gt;0,"",VLOOKUP($AG16&amp;"_"&amp;$AH16&amp;"_"&amp;$AI16,教育課程!$M:$N,2,0)&amp;RIGHT($AE16,2)&amp;RIGHT($AJ16&amp;$AK16,2))</f>
        <v>40472222</v>
      </c>
      <c r="AB16" s="31">
        <v>13</v>
      </c>
      <c r="AC16" s="64" t="s">
        <v>399</v>
      </c>
      <c r="AD16" s="13" t="str">
        <f>IFERROR(HLOOKUP($AC16,学籍記録!$K$2:$O$5,4,0),"")</f>
        <v>■■■■高等学校</v>
      </c>
      <c r="AE16" s="64">
        <v>2022</v>
      </c>
      <c r="AF16" s="9">
        <f ca="1">IF(OR($AC16="",$AE16=""),"",IFERROR(VLOOKUP($AC16&amp;$AE16,出席記録!$I:$P,8,0),""))</f>
        <v>1</v>
      </c>
      <c r="AG16" s="64">
        <v>2022</v>
      </c>
      <c r="AH16" s="63" t="s">
        <v>90</v>
      </c>
      <c r="AI16" s="63" t="s">
        <v>100</v>
      </c>
      <c r="AJ16" s="64">
        <v>2</v>
      </c>
      <c r="AK16" s="64">
        <v>2</v>
      </c>
      <c r="AL16" s="63"/>
      <c r="AM16" s="63"/>
      <c r="AN16" s="63"/>
      <c r="AO16" s="126">
        <v>9</v>
      </c>
      <c r="AP16" s="9" t="str">
        <f>IF($AP$6="","",IFERROR(INDEX(教育課程!$I:$I,MATCH($AO16,教育課程!$P:$P,0),1),""))</f>
        <v/>
      </c>
      <c r="AQ16" s="13" t="str">
        <f>IF($AP$6="","",IFERROR(INDEX(教育課程!$J:$J,MATCH($AO16,教育課程!$P:$P,0),1),""))</f>
        <v/>
      </c>
      <c r="AR16" s="183" t="str">
        <f>IF($AP$6="","",IFERROR(INDEX(教育課程!$K:$K,MATCH($AO16,教育課程!$P:$P,0),1),""))</f>
        <v/>
      </c>
      <c r="AS16" s="183"/>
      <c r="AT16" s="126"/>
      <c r="AU16" s="124"/>
      <c r="AV16" s="177"/>
    </row>
    <row r="17" spans="7:48" ht="18.75" customHeight="1" x14ac:dyDescent="0.4">
      <c r="G17" s="9">
        <v>1917</v>
      </c>
      <c r="J17" s="9">
        <v>16</v>
      </c>
      <c r="K17" s="9" t="str">
        <f t="shared" si="1"/>
        <v>学習記録!F1:F2</v>
      </c>
      <c r="L17" s="9" t="str">
        <f t="shared" si="2"/>
        <v>G122:G123</v>
      </c>
      <c r="M17" s="9" t="str">
        <f t="shared" si="3"/>
        <v>H1:H4</v>
      </c>
      <c r="N17" s="9" t="str">
        <f t="shared" si="8"/>
        <v>I1:I6</v>
      </c>
      <c r="O17" s="9" t="str">
        <f t="shared" si="9"/>
        <v>J1:J10</v>
      </c>
      <c r="P17" s="9">
        <f t="shared" si="10"/>
        <v>1</v>
      </c>
      <c r="Q17" s="9">
        <f t="shared" si="11"/>
        <v>0</v>
      </c>
      <c r="R17" s="9">
        <f t="shared" si="14"/>
        <v>0</v>
      </c>
      <c r="S17" s="9">
        <f t="shared" ca="1" si="4"/>
        <v>0</v>
      </c>
      <c r="T17" s="9">
        <f t="shared" ca="1" si="5"/>
        <v>0</v>
      </c>
      <c r="U17" s="9">
        <f>IF($AC17="","",IFERROR(MIN(0,MATCH($AG17&amp;"_"&amp;$AH17&amp;"_"&amp;$AI17,教育課程!$M:$M,0)),1))</f>
        <v>0</v>
      </c>
      <c r="V17" s="9">
        <f t="shared" si="6"/>
        <v>0</v>
      </c>
      <c r="W17" s="9">
        <f t="shared" si="7"/>
        <v>0</v>
      </c>
      <c r="X17" s="9">
        <f t="shared" ca="1" si="12"/>
        <v>0</v>
      </c>
      <c r="Y17" s="9" t="str">
        <f t="shared" si="13"/>
        <v>A2022</v>
      </c>
      <c r="Z17" s="9" t="str">
        <f>IF($AC17="","",$AC17&amp;COUNTIF($AC$4:$AC17,$AC17))</f>
        <v>A7</v>
      </c>
      <c r="AA17" s="9" t="str">
        <f ca="1">IF($X17&gt;0,"",VLOOKUP($AG17&amp;"_"&amp;$AH17&amp;"_"&amp;$AI17,教育課程!$M:$N,2,0)&amp;RIGHT($AE17,2)&amp;RIGHT($AJ17&amp;$AK17,2))</f>
        <v>40592232</v>
      </c>
      <c r="AB17" s="31">
        <v>14</v>
      </c>
      <c r="AC17" s="64" t="s">
        <v>399</v>
      </c>
      <c r="AD17" s="13" t="str">
        <f>IFERROR(HLOOKUP($AC17,学籍記録!$K$2:$O$5,4,0),"")</f>
        <v>■■■■高等学校</v>
      </c>
      <c r="AE17" s="64">
        <v>2022</v>
      </c>
      <c r="AF17" s="9">
        <f ca="1">IF(OR($AC17="",$AE17=""),"",IFERROR(VLOOKUP($AC17&amp;$AE17,出席記録!$I:$P,8,0),""))</f>
        <v>1</v>
      </c>
      <c r="AG17" s="64">
        <v>2022</v>
      </c>
      <c r="AH17" s="63" t="s">
        <v>103</v>
      </c>
      <c r="AI17" s="63" t="s">
        <v>105</v>
      </c>
      <c r="AJ17" s="64">
        <v>3</v>
      </c>
      <c r="AK17" s="64">
        <v>2</v>
      </c>
      <c r="AL17" s="63"/>
      <c r="AM17" s="63"/>
      <c r="AN17" s="63"/>
      <c r="AO17" s="126">
        <v>10</v>
      </c>
      <c r="AP17" s="9" t="str">
        <f>IF($AP$6="","",IFERROR(INDEX(教育課程!$I:$I,MATCH($AO17,教育課程!$P:$P,0),1),""))</f>
        <v/>
      </c>
      <c r="AQ17" s="13" t="str">
        <f>IF($AP$6="","",IFERROR(INDEX(教育課程!$J:$J,MATCH($AO17,教育課程!$P:$P,0),1),""))</f>
        <v/>
      </c>
      <c r="AR17" s="183" t="str">
        <f>IF($AP$6="","",IFERROR(INDEX(教育課程!$K:$K,MATCH($AO17,教育課程!$P:$P,0),1),""))</f>
        <v/>
      </c>
      <c r="AS17" s="183"/>
      <c r="AT17" s="126"/>
      <c r="AU17" s="124"/>
      <c r="AV17" s="177"/>
    </row>
    <row r="18" spans="7:48" x14ac:dyDescent="0.4">
      <c r="G18" s="9">
        <v>1918</v>
      </c>
      <c r="J18" s="9">
        <v>17</v>
      </c>
      <c r="K18" s="9" t="str">
        <f t="shared" si="1"/>
        <v>学習記録!F1:F2</v>
      </c>
      <c r="L18" s="9" t="str">
        <f t="shared" si="2"/>
        <v>G122:G123</v>
      </c>
      <c r="M18" s="9" t="str">
        <f t="shared" si="3"/>
        <v>H1:H4</v>
      </c>
      <c r="N18" s="9" t="str">
        <f t="shared" si="8"/>
        <v>I1:I6</v>
      </c>
      <c r="O18" s="9" t="str">
        <f t="shared" si="9"/>
        <v>J1:J51</v>
      </c>
      <c r="P18" s="9">
        <f t="shared" si="10"/>
        <v>1</v>
      </c>
      <c r="Q18" s="9">
        <f>IF($AC18="","",IF($AH18="学校設定教科",1,0))</f>
        <v>0</v>
      </c>
      <c r="R18" s="9">
        <f t="shared" si="14"/>
        <v>0</v>
      </c>
      <c r="S18" s="9">
        <f t="shared" ca="1" si="4"/>
        <v>0</v>
      </c>
      <c r="T18" s="9">
        <f t="shared" ca="1" si="5"/>
        <v>0</v>
      </c>
      <c r="U18" s="9">
        <f>IF($AC18="","",IFERROR(MIN(0,MATCH($AG18&amp;"_"&amp;$AH18&amp;"_"&amp;$AI18,教育課程!$M:$M,0)),1))</f>
        <v>0</v>
      </c>
      <c r="V18" s="9">
        <f t="shared" si="6"/>
        <v>0</v>
      </c>
      <c r="W18" s="9">
        <f t="shared" si="7"/>
        <v>0</v>
      </c>
      <c r="X18" s="9">
        <f t="shared" ca="1" si="12"/>
        <v>0</v>
      </c>
      <c r="Y18" s="9" t="str">
        <f t="shared" si="13"/>
        <v>A2022</v>
      </c>
      <c r="Z18" s="9" t="str">
        <f>IF($AC18="","",$AC18&amp;COUNTIF($AC$4:$AC18,$AC18))</f>
        <v>A8</v>
      </c>
      <c r="AA18" s="9" t="str">
        <f ca="1">IF($X18&gt;0,"",VLOOKUP($AG18&amp;"_"&amp;$AH18&amp;"_"&amp;$AI18,教育課程!$M:$N,2,0)&amp;RIGHT($AE18,2)&amp;RIGHT($AJ18&amp;$AK18,2))</f>
        <v>40672201</v>
      </c>
      <c r="AB18" s="31">
        <v>15</v>
      </c>
      <c r="AC18" s="64" t="s">
        <v>399</v>
      </c>
      <c r="AD18" s="13" t="str">
        <f>IFERROR(HLOOKUP($AC18,学籍記録!$K$2:$O$5,4,0),"")</f>
        <v>■■■■高等学校</v>
      </c>
      <c r="AE18" s="64">
        <v>2022</v>
      </c>
      <c r="AF18" s="9">
        <f ca="1">IF(OR($AC18="",$AE18=""),"",IFERROR(VLOOKUP($AC18&amp;$AE18,出席記録!$I:$P,8,0),""))</f>
        <v>1</v>
      </c>
      <c r="AG18" s="64">
        <v>2022</v>
      </c>
      <c r="AH18" s="63" t="s">
        <v>1017</v>
      </c>
      <c r="AI18" s="63" t="s">
        <v>112</v>
      </c>
      <c r="AJ18" s="64">
        <v>0</v>
      </c>
      <c r="AK18" s="64">
        <v>1</v>
      </c>
      <c r="AL18" s="63"/>
      <c r="AM18" s="63"/>
      <c r="AN18" s="63"/>
      <c r="AO18" s="126">
        <v>11</v>
      </c>
      <c r="AP18" s="9" t="str">
        <f>IF($AP$6="","",IFERROR(INDEX(教育課程!$I:$I,MATCH($AO18,教育課程!$P:$P,0),1),""))</f>
        <v/>
      </c>
      <c r="AQ18" s="13" t="str">
        <f>IF($AP$6="","",IFERROR(INDEX(教育課程!$J:$J,MATCH($AO18,教育課程!$P:$P,0),1),""))</f>
        <v/>
      </c>
      <c r="AR18" s="183" t="str">
        <f>IF($AP$6="","",IFERROR(INDEX(教育課程!$K:$K,MATCH($AO18,教育課程!$P:$P,0),1),""))</f>
        <v/>
      </c>
      <c r="AS18" s="183"/>
      <c r="AT18" s="126"/>
      <c r="AU18" s="124" t="s">
        <v>780</v>
      </c>
      <c r="AV18" s="177" t="s">
        <v>789</v>
      </c>
    </row>
    <row r="19" spans="7:48" x14ac:dyDescent="0.4">
      <c r="G19" s="9">
        <v>1919</v>
      </c>
      <c r="J19" s="9">
        <v>18</v>
      </c>
      <c r="K19" s="9" t="str">
        <f t="shared" si="1"/>
        <v/>
      </c>
      <c r="L19" s="9" t="str">
        <f t="shared" si="2"/>
        <v/>
      </c>
      <c r="M19" s="9" t="str">
        <f t="shared" si="3"/>
        <v/>
      </c>
      <c r="N19" s="9" t="str">
        <f t="shared" si="8"/>
        <v/>
      </c>
      <c r="O19" s="9" t="str">
        <f t="shared" si="9"/>
        <v/>
      </c>
      <c r="P19" s="9" t="str">
        <f t="shared" si="10"/>
        <v/>
      </c>
      <c r="Q19" s="9" t="str">
        <f t="shared" si="11"/>
        <v/>
      </c>
      <c r="R19" s="9" t="str">
        <f t="shared" si="14"/>
        <v/>
      </c>
      <c r="S19" s="9" t="str">
        <f t="shared" si="4"/>
        <v/>
      </c>
      <c r="T19" s="9" t="str">
        <f t="shared" ca="1" si="5"/>
        <v/>
      </c>
      <c r="U19" s="9" t="str">
        <f>IF($AC19="","",IFERROR(MIN(0,MATCH($AG19&amp;"_"&amp;$AH19&amp;"_"&amp;$AI19,教育課程!$M:$M,0)),1))</f>
        <v/>
      </c>
      <c r="V19" s="9" t="str">
        <f t="shared" si="6"/>
        <v/>
      </c>
      <c r="W19" s="9" t="str">
        <f t="shared" si="7"/>
        <v/>
      </c>
      <c r="X19" s="9" t="str">
        <f t="shared" si="12"/>
        <v/>
      </c>
      <c r="Y19" s="9" t="str">
        <f t="shared" si="13"/>
        <v/>
      </c>
      <c r="Z19" s="9" t="str">
        <f>IF($AC19="","",$AC19&amp;COUNTIF($AC$4:$AC19,$AC19))</f>
        <v/>
      </c>
      <c r="AA19" s="9" t="str">
        <f>IF($X19&gt;0,"",VLOOKUP($AG19&amp;"_"&amp;$AH19&amp;"_"&amp;$AI19,教育課程!$M:$N,2,0)&amp;RIGHT($AE19,2)&amp;RIGHT($AJ19&amp;$AK19,2))</f>
        <v/>
      </c>
      <c r="AB19" s="31">
        <v>16</v>
      </c>
      <c r="AC19" s="64"/>
      <c r="AD19" s="13" t="str">
        <f>IFERROR(HLOOKUP($AC19,学籍記録!$K$2:$O$5,4,0),"")</f>
        <v/>
      </c>
      <c r="AE19" s="64"/>
      <c r="AF19" s="9" t="str">
        <f>IF(OR($AC19="",$AE19=""),"",IFERROR(VLOOKUP($AC19&amp;$AE19,出席記録!$I:$P,8,0),""))</f>
        <v/>
      </c>
      <c r="AG19" s="64"/>
      <c r="AH19" s="63"/>
      <c r="AI19" s="63"/>
      <c r="AJ19" s="64"/>
      <c r="AK19" s="64"/>
      <c r="AL19" s="63"/>
      <c r="AM19" s="63"/>
      <c r="AN19" s="63"/>
      <c r="AO19" s="126">
        <v>12</v>
      </c>
      <c r="AP19" s="9" t="str">
        <f>IF($AP$6="","",IFERROR(INDEX(教育課程!$I:$I,MATCH($AO19,教育課程!$P:$P,0),1),""))</f>
        <v/>
      </c>
      <c r="AQ19" s="13" t="str">
        <f>IF($AP$6="","",IFERROR(INDEX(教育課程!$J:$J,MATCH($AO19,教育課程!$P:$P,0),1),""))</f>
        <v/>
      </c>
      <c r="AR19" s="183" t="str">
        <f>IF($AP$6="","",IFERROR(INDEX(教育課程!$K:$K,MATCH($AO19,教育課程!$P:$P,0),1),""))</f>
        <v/>
      </c>
      <c r="AS19" s="183"/>
      <c r="AT19" s="126"/>
      <c r="AU19" s="124"/>
      <c r="AV19" s="177"/>
    </row>
    <row r="20" spans="7:48" x14ac:dyDescent="0.4">
      <c r="G20" s="9">
        <v>1920</v>
      </c>
      <c r="J20" s="9">
        <v>19</v>
      </c>
      <c r="K20" s="9" t="str">
        <f t="shared" si="1"/>
        <v/>
      </c>
      <c r="L20" s="9" t="str">
        <f t="shared" si="2"/>
        <v/>
      </c>
      <c r="M20" s="9" t="str">
        <f t="shared" si="3"/>
        <v/>
      </c>
      <c r="N20" s="9" t="str">
        <f t="shared" si="8"/>
        <v/>
      </c>
      <c r="O20" s="9" t="str">
        <f t="shared" si="9"/>
        <v/>
      </c>
      <c r="P20" s="9" t="str">
        <f t="shared" si="10"/>
        <v/>
      </c>
      <c r="Q20" s="9" t="str">
        <f t="shared" si="11"/>
        <v/>
      </c>
      <c r="R20" s="9" t="str">
        <f t="shared" si="14"/>
        <v/>
      </c>
      <c r="S20" s="9" t="str">
        <f t="shared" si="4"/>
        <v/>
      </c>
      <c r="T20" s="9" t="str">
        <f t="shared" ca="1" si="5"/>
        <v/>
      </c>
      <c r="U20" s="9" t="str">
        <f>IF($AC20="","",IFERROR(MIN(0,MATCH($AG20&amp;"_"&amp;$AH20&amp;"_"&amp;$AI20,教育課程!$M:$M,0)),1))</f>
        <v/>
      </c>
      <c r="V20" s="9" t="str">
        <f t="shared" si="6"/>
        <v/>
      </c>
      <c r="W20" s="9" t="str">
        <f t="shared" si="7"/>
        <v/>
      </c>
      <c r="X20" s="9" t="str">
        <f t="shared" si="12"/>
        <v/>
      </c>
      <c r="Y20" s="9" t="str">
        <f t="shared" si="13"/>
        <v/>
      </c>
      <c r="Z20" s="9" t="str">
        <f>IF($AC20="","",$AC20&amp;COUNTIF($AC$4:$AC20,$AC20))</f>
        <v/>
      </c>
      <c r="AA20" s="9" t="str">
        <f>IF($X20&gt;0,"",VLOOKUP($AG20&amp;"_"&amp;$AH20&amp;"_"&amp;$AI20,教育課程!$M:$N,2,0)&amp;RIGHT($AE20,2)&amp;RIGHT($AJ20&amp;$AK20,2))</f>
        <v/>
      </c>
      <c r="AB20" s="31">
        <v>17</v>
      </c>
      <c r="AC20" s="64"/>
      <c r="AD20" s="13" t="str">
        <f>IFERROR(HLOOKUP($AC20,学籍記録!$K$2:$O$5,4,0),"")</f>
        <v/>
      </c>
      <c r="AE20" s="64"/>
      <c r="AF20" s="9" t="str">
        <f>IF(OR($AC20="",$AE20=""),"",IFERROR(VLOOKUP($AC20&amp;$AE20,出席記録!$I:$P,8,0),""))</f>
        <v/>
      </c>
      <c r="AG20" s="64"/>
      <c r="AH20" s="63"/>
      <c r="AI20" s="63"/>
      <c r="AJ20" s="64"/>
      <c r="AK20" s="64"/>
      <c r="AL20" s="63"/>
      <c r="AM20" s="63"/>
      <c r="AN20" s="63"/>
      <c r="AO20" s="126">
        <v>13</v>
      </c>
      <c r="AP20" s="9" t="str">
        <f>IF($AP$6="","",IFERROR(INDEX(教育課程!$I:$I,MATCH($AO20,教育課程!$P:$P,0),1),""))</f>
        <v/>
      </c>
      <c r="AQ20" s="13" t="str">
        <f>IF($AP$6="","",IFERROR(INDEX(教育課程!$J:$J,MATCH($AO20,教育課程!$P:$P,0),1),""))</f>
        <v/>
      </c>
      <c r="AR20" s="183" t="str">
        <f>IF($AP$6="","",IFERROR(INDEX(教育課程!$K:$K,MATCH($AO20,教育課程!$P:$P,0),1),""))</f>
        <v/>
      </c>
      <c r="AS20" s="183"/>
      <c r="AT20" s="126"/>
      <c r="AU20" s="124"/>
      <c r="AV20" s="177"/>
    </row>
    <row r="21" spans="7:48" ht="18.75" customHeight="1" x14ac:dyDescent="0.4">
      <c r="G21" s="9">
        <v>1921</v>
      </c>
      <c r="J21" s="9">
        <v>20</v>
      </c>
      <c r="K21" s="9" t="str">
        <f t="shared" si="1"/>
        <v/>
      </c>
      <c r="L21" s="9" t="str">
        <f t="shared" si="2"/>
        <v/>
      </c>
      <c r="M21" s="9" t="str">
        <f t="shared" si="3"/>
        <v/>
      </c>
      <c r="N21" s="9" t="str">
        <f t="shared" si="8"/>
        <v/>
      </c>
      <c r="O21" s="9" t="str">
        <f t="shared" si="9"/>
        <v/>
      </c>
      <c r="P21" s="9" t="str">
        <f t="shared" si="10"/>
        <v/>
      </c>
      <c r="Q21" s="9" t="str">
        <f t="shared" si="11"/>
        <v/>
      </c>
      <c r="R21" s="9" t="str">
        <f t="shared" si="14"/>
        <v/>
      </c>
      <c r="S21" s="9" t="str">
        <f t="shared" si="4"/>
        <v/>
      </c>
      <c r="T21" s="9" t="str">
        <f t="shared" ca="1" si="5"/>
        <v/>
      </c>
      <c r="U21" s="9" t="str">
        <f>IF($AC21="","",IFERROR(MIN(0,MATCH($AG21&amp;"_"&amp;$AH21&amp;"_"&amp;$AI21,教育課程!$M:$M,0)),1))</f>
        <v/>
      </c>
      <c r="V21" s="9" t="str">
        <f t="shared" si="6"/>
        <v/>
      </c>
      <c r="W21" s="9" t="str">
        <f t="shared" si="7"/>
        <v/>
      </c>
      <c r="X21" s="9" t="str">
        <f t="shared" si="12"/>
        <v/>
      </c>
      <c r="Y21" s="9" t="str">
        <f t="shared" si="13"/>
        <v/>
      </c>
      <c r="Z21" s="9" t="str">
        <f>IF($AC21="","",$AC21&amp;COUNTIF($AC$4:$AC21,$AC21))</f>
        <v/>
      </c>
      <c r="AA21" s="9" t="str">
        <f>IF($X21&gt;0,"",VLOOKUP($AG21&amp;"_"&amp;$AH21&amp;"_"&amp;$AI21,教育課程!$M:$N,2,0)&amp;RIGHT($AE21,2)&amp;RIGHT($AJ21&amp;$AK21,2))</f>
        <v/>
      </c>
      <c r="AB21" s="31">
        <v>18</v>
      </c>
      <c r="AC21" s="64"/>
      <c r="AD21" s="13" t="str">
        <f>IFERROR(HLOOKUP($AC21,学籍記録!$K$2:$O$5,4,0),"")</f>
        <v/>
      </c>
      <c r="AE21" s="64"/>
      <c r="AF21" s="9" t="str">
        <f>IF(OR($AC21="",$AE21=""),"",IFERROR(VLOOKUP($AC21&amp;$AE21,出席記録!$I:$P,8,0),""))</f>
        <v/>
      </c>
      <c r="AG21" s="64"/>
      <c r="AH21" s="63"/>
      <c r="AI21" s="63"/>
      <c r="AJ21" s="64"/>
      <c r="AK21" s="64"/>
      <c r="AL21" s="63"/>
      <c r="AM21" s="63"/>
      <c r="AN21" s="63"/>
      <c r="AO21" s="126">
        <v>14</v>
      </c>
      <c r="AP21" s="9" t="str">
        <f>IF($AP$6="","",IFERROR(INDEX(教育課程!$I:$I,MATCH($AO21,教育課程!$P:$P,0),1),""))</f>
        <v/>
      </c>
      <c r="AQ21" s="13" t="str">
        <f>IF($AP$6="","",IFERROR(INDEX(教育課程!$J:$J,MATCH($AO21,教育課程!$P:$P,0),1),""))</f>
        <v/>
      </c>
      <c r="AR21" s="183" t="str">
        <f>IF($AP$6="","",IFERROR(INDEX(教育課程!$K:$K,MATCH($AO21,教育課程!$P:$P,0),1),""))</f>
        <v/>
      </c>
      <c r="AS21" s="183"/>
      <c r="AT21" s="126"/>
      <c r="AU21" s="124"/>
      <c r="AV21" s="177"/>
    </row>
    <row r="22" spans="7:48" ht="18.75" customHeight="1" x14ac:dyDescent="0.4">
      <c r="G22" s="9">
        <v>1922</v>
      </c>
      <c r="J22" s="9">
        <v>21</v>
      </c>
      <c r="K22" s="9" t="str">
        <f t="shared" si="1"/>
        <v/>
      </c>
      <c r="L22" s="9" t="str">
        <f t="shared" si="2"/>
        <v/>
      </c>
      <c r="M22" s="9" t="str">
        <f t="shared" si="3"/>
        <v/>
      </c>
      <c r="N22" s="9" t="str">
        <f t="shared" si="8"/>
        <v/>
      </c>
      <c r="O22" s="9" t="str">
        <f t="shared" si="9"/>
        <v/>
      </c>
      <c r="P22" s="9" t="str">
        <f t="shared" si="10"/>
        <v/>
      </c>
      <c r="Q22" s="9" t="str">
        <f t="shared" si="11"/>
        <v/>
      </c>
      <c r="R22" s="9" t="str">
        <f t="shared" si="14"/>
        <v/>
      </c>
      <c r="S22" s="9" t="str">
        <f t="shared" si="4"/>
        <v/>
      </c>
      <c r="T22" s="9" t="str">
        <f t="shared" ca="1" si="5"/>
        <v/>
      </c>
      <c r="U22" s="9" t="str">
        <f>IF($AC22="","",IFERROR(MIN(0,MATCH($AG22&amp;"_"&amp;$AH22&amp;"_"&amp;$AI22,教育課程!$M:$M,0)),1))</f>
        <v/>
      </c>
      <c r="V22" s="9" t="str">
        <f t="shared" si="6"/>
        <v/>
      </c>
      <c r="W22" s="9" t="str">
        <f t="shared" si="7"/>
        <v/>
      </c>
      <c r="X22" s="9" t="str">
        <f t="shared" si="12"/>
        <v/>
      </c>
      <c r="Y22" s="9" t="str">
        <f t="shared" si="13"/>
        <v/>
      </c>
      <c r="Z22" s="9" t="str">
        <f>IF($AC22="","",$AC22&amp;COUNTIF($AC$4:$AC22,$AC22))</f>
        <v/>
      </c>
      <c r="AA22" s="9" t="str">
        <f>IF($X22&gt;0,"",VLOOKUP($AG22&amp;"_"&amp;$AH22&amp;"_"&amp;$AI22,教育課程!$M:$N,2,0)&amp;RIGHT($AE22,2)&amp;RIGHT($AJ22&amp;$AK22,2))</f>
        <v/>
      </c>
      <c r="AB22" s="31">
        <v>19</v>
      </c>
      <c r="AC22" s="64"/>
      <c r="AD22" s="13" t="str">
        <f>IFERROR(HLOOKUP($AC22,学籍記録!$K$2:$O$5,4,0),"")</f>
        <v/>
      </c>
      <c r="AE22" s="64"/>
      <c r="AF22" s="9" t="str">
        <f>IF(OR($AC22="",$AE22=""),"",IFERROR(VLOOKUP($AC22&amp;$AE22,出席記録!$I:$P,8,0),""))</f>
        <v/>
      </c>
      <c r="AG22" s="64"/>
      <c r="AH22" s="63"/>
      <c r="AI22" s="63"/>
      <c r="AJ22" s="64"/>
      <c r="AK22" s="64"/>
      <c r="AL22" s="63"/>
      <c r="AM22" s="63"/>
      <c r="AN22" s="63"/>
      <c r="AO22" s="126">
        <v>15</v>
      </c>
      <c r="AP22" s="9" t="str">
        <f>IF($AP$6="","",IFERROR(INDEX(教育課程!$I:$I,MATCH($AO22,教育課程!$P:$P,0),1),""))</f>
        <v/>
      </c>
      <c r="AQ22" s="13" t="str">
        <f>IF($AP$6="","",IFERROR(INDEX(教育課程!$J:$J,MATCH($AO22,教育課程!$P:$P,0),1),""))</f>
        <v/>
      </c>
      <c r="AR22" s="183" t="str">
        <f>IF($AP$6="","",IFERROR(INDEX(教育課程!$K:$K,MATCH($AO22,教育課程!$P:$P,0),1),""))</f>
        <v/>
      </c>
      <c r="AS22" s="183"/>
      <c r="AT22" s="126"/>
      <c r="AU22" s="124" t="s">
        <v>781</v>
      </c>
      <c r="AV22" s="177" t="s">
        <v>796</v>
      </c>
    </row>
    <row r="23" spans="7:48" x14ac:dyDescent="0.4">
      <c r="G23" s="9">
        <v>1923</v>
      </c>
      <c r="J23" s="9">
        <v>22</v>
      </c>
      <c r="K23" s="9" t="str">
        <f t="shared" si="1"/>
        <v/>
      </c>
      <c r="L23" s="9" t="str">
        <f t="shared" si="2"/>
        <v/>
      </c>
      <c r="M23" s="9" t="str">
        <f t="shared" si="3"/>
        <v/>
      </c>
      <c r="N23" s="9" t="str">
        <f t="shared" si="8"/>
        <v/>
      </c>
      <c r="O23" s="9" t="str">
        <f t="shared" si="9"/>
        <v/>
      </c>
      <c r="P23" s="9" t="str">
        <f t="shared" si="10"/>
        <v/>
      </c>
      <c r="Q23" s="9" t="str">
        <f t="shared" si="11"/>
        <v/>
      </c>
      <c r="R23" s="9" t="str">
        <f t="shared" si="14"/>
        <v/>
      </c>
      <c r="S23" s="9" t="str">
        <f t="shared" si="4"/>
        <v/>
      </c>
      <c r="T23" s="9" t="str">
        <f t="shared" ca="1" si="5"/>
        <v/>
      </c>
      <c r="U23" s="9" t="str">
        <f>IF($AC23="","",IFERROR(MIN(0,MATCH($AG23&amp;"_"&amp;$AH23&amp;"_"&amp;$AI23,教育課程!$M:$M,0)),1))</f>
        <v/>
      </c>
      <c r="V23" s="9" t="str">
        <f t="shared" si="6"/>
        <v/>
      </c>
      <c r="W23" s="9" t="str">
        <f t="shared" si="7"/>
        <v/>
      </c>
      <c r="X23" s="9" t="str">
        <f t="shared" si="12"/>
        <v/>
      </c>
      <c r="Y23" s="9" t="str">
        <f t="shared" si="13"/>
        <v/>
      </c>
      <c r="Z23" s="9" t="str">
        <f>IF($AC23="","",$AC23&amp;COUNTIF($AC$4:$AC23,$AC23))</f>
        <v/>
      </c>
      <c r="AA23" s="9" t="str">
        <f>IF($X23&gt;0,"",VLOOKUP($AG23&amp;"_"&amp;$AH23&amp;"_"&amp;$AI23,教育課程!$M:$N,2,0)&amp;RIGHT($AE23,2)&amp;RIGHT($AJ23&amp;$AK23,2))</f>
        <v/>
      </c>
      <c r="AB23" s="31">
        <v>20</v>
      </c>
      <c r="AC23" s="64"/>
      <c r="AD23" s="13" t="str">
        <f>IFERROR(HLOOKUP($AC23,学籍記録!$K$2:$O$5,4,0),"")</f>
        <v/>
      </c>
      <c r="AE23" s="64"/>
      <c r="AF23" s="9" t="str">
        <f>IF(OR($AC23="",$AE23=""),"",IFERROR(VLOOKUP($AC23&amp;$AE23,出席記録!$I:$P,8,0),""))</f>
        <v/>
      </c>
      <c r="AG23" s="64"/>
      <c r="AH23" s="63"/>
      <c r="AI23" s="63"/>
      <c r="AJ23" s="64"/>
      <c r="AK23" s="64"/>
      <c r="AL23" s="63"/>
      <c r="AM23" s="63"/>
      <c r="AN23" s="63"/>
      <c r="AO23" s="126">
        <v>16</v>
      </c>
      <c r="AP23" s="9" t="str">
        <f>IF($AP$6="","",IFERROR(INDEX(教育課程!$I:$I,MATCH($AO23,教育課程!$P:$P,0),1),""))</f>
        <v/>
      </c>
      <c r="AQ23" s="13" t="str">
        <f>IF($AP$6="","",IFERROR(INDEX(教育課程!$J:$J,MATCH($AO23,教育課程!$P:$P,0),1),""))</f>
        <v/>
      </c>
      <c r="AR23" s="183" t="str">
        <f>IF($AP$6="","",IFERROR(INDEX(教育課程!$K:$K,MATCH($AO23,教育課程!$P:$P,0),1),""))</f>
        <v/>
      </c>
      <c r="AS23" s="183"/>
      <c r="AT23" s="126"/>
      <c r="AU23" s="124"/>
      <c r="AV23" s="177"/>
    </row>
    <row r="24" spans="7:48" x14ac:dyDescent="0.4">
      <c r="G24" s="9">
        <v>1924</v>
      </c>
      <c r="J24" s="9">
        <v>23</v>
      </c>
      <c r="K24" s="9" t="str">
        <f t="shared" si="1"/>
        <v/>
      </c>
      <c r="L24" s="9" t="str">
        <f t="shared" si="2"/>
        <v/>
      </c>
      <c r="M24" s="9" t="str">
        <f t="shared" si="3"/>
        <v/>
      </c>
      <c r="N24" s="9" t="str">
        <f t="shared" si="8"/>
        <v/>
      </c>
      <c r="O24" s="9" t="str">
        <f t="shared" si="9"/>
        <v/>
      </c>
      <c r="P24" s="9" t="str">
        <f t="shared" si="10"/>
        <v/>
      </c>
      <c r="Q24" s="9" t="str">
        <f t="shared" si="11"/>
        <v/>
      </c>
      <c r="R24" s="9" t="str">
        <f t="shared" si="14"/>
        <v/>
      </c>
      <c r="S24" s="9" t="str">
        <f t="shared" si="4"/>
        <v/>
      </c>
      <c r="T24" s="9" t="str">
        <f t="shared" ca="1" si="5"/>
        <v/>
      </c>
      <c r="U24" s="9" t="str">
        <f>IF($AC24="","",IFERROR(MIN(0,MATCH($AG24&amp;"_"&amp;$AH24&amp;"_"&amp;$AI24,教育課程!$M:$M,0)),1))</f>
        <v/>
      </c>
      <c r="V24" s="9" t="str">
        <f t="shared" si="6"/>
        <v/>
      </c>
      <c r="W24" s="9" t="str">
        <f t="shared" si="7"/>
        <v/>
      </c>
      <c r="X24" s="9" t="str">
        <f t="shared" si="12"/>
        <v/>
      </c>
      <c r="Y24" s="9" t="str">
        <f t="shared" si="13"/>
        <v/>
      </c>
      <c r="Z24" s="9" t="str">
        <f>IF($AC24="","",$AC24&amp;COUNTIF($AC$4:$AC24,$AC24))</f>
        <v/>
      </c>
      <c r="AA24" s="9" t="str">
        <f>IF($X24&gt;0,"",VLOOKUP($AG24&amp;"_"&amp;$AH24&amp;"_"&amp;$AI24,教育課程!$M:$N,2,0)&amp;RIGHT($AE24,2)&amp;RIGHT($AJ24&amp;$AK24,2))</f>
        <v/>
      </c>
      <c r="AB24" s="31">
        <v>21</v>
      </c>
      <c r="AC24" s="64"/>
      <c r="AD24" s="13" t="str">
        <f>IFERROR(HLOOKUP($AC24,学籍記録!$K$2:$O$5,4,0),"")</f>
        <v/>
      </c>
      <c r="AE24" s="64"/>
      <c r="AF24" s="9" t="str">
        <f>IF(OR($AC24="",$AE24=""),"",IFERROR(VLOOKUP($AC24&amp;$AE24,出席記録!$I:$P,8,0),""))</f>
        <v/>
      </c>
      <c r="AG24" s="64"/>
      <c r="AH24" s="63"/>
      <c r="AI24" s="63"/>
      <c r="AJ24" s="64"/>
      <c r="AK24" s="64"/>
      <c r="AL24" s="63"/>
      <c r="AM24" s="63"/>
      <c r="AN24" s="63"/>
      <c r="AO24" s="126">
        <v>17</v>
      </c>
      <c r="AP24" s="9" t="str">
        <f>IF($AP$6="","",IFERROR(INDEX(教育課程!$I:$I,MATCH($AO24,教育課程!$P:$P,0),1),""))</f>
        <v/>
      </c>
      <c r="AQ24" s="13" t="str">
        <f>IF($AP$6="","",IFERROR(INDEX(教育課程!$J:$J,MATCH($AO24,教育課程!$P:$P,0),1),""))</f>
        <v/>
      </c>
      <c r="AR24" s="183" t="str">
        <f>IF($AP$6="","",IFERROR(INDEX(教育課程!$K:$K,MATCH($AO24,教育課程!$P:$P,0),1),""))</f>
        <v/>
      </c>
      <c r="AS24" s="183"/>
      <c r="AT24" s="126"/>
      <c r="AU24" s="124"/>
      <c r="AV24" s="177"/>
    </row>
    <row r="25" spans="7:48" x14ac:dyDescent="0.4">
      <c r="G25" s="9">
        <v>1925</v>
      </c>
      <c r="J25" s="9">
        <v>24</v>
      </c>
      <c r="K25" s="9" t="str">
        <f t="shared" si="1"/>
        <v/>
      </c>
      <c r="L25" s="9" t="str">
        <f t="shared" si="2"/>
        <v/>
      </c>
      <c r="M25" s="9" t="str">
        <f t="shared" si="3"/>
        <v/>
      </c>
      <c r="N25" s="9" t="str">
        <f t="shared" si="8"/>
        <v/>
      </c>
      <c r="O25" s="9" t="str">
        <f t="shared" si="9"/>
        <v/>
      </c>
      <c r="P25" s="9" t="str">
        <f t="shared" si="10"/>
        <v/>
      </c>
      <c r="Q25" s="9" t="str">
        <f t="shared" si="11"/>
        <v/>
      </c>
      <c r="R25" s="9" t="str">
        <f t="shared" si="14"/>
        <v/>
      </c>
      <c r="S25" s="9" t="str">
        <f t="shared" si="4"/>
        <v/>
      </c>
      <c r="T25" s="9" t="str">
        <f t="shared" ca="1" si="5"/>
        <v/>
      </c>
      <c r="U25" s="9" t="str">
        <f>IF($AC25="","",IFERROR(MIN(0,MATCH($AG25&amp;"_"&amp;$AH25&amp;"_"&amp;$AI25,教育課程!$M:$M,0)),1))</f>
        <v/>
      </c>
      <c r="V25" s="9" t="str">
        <f t="shared" si="6"/>
        <v/>
      </c>
      <c r="W25" s="9" t="str">
        <f t="shared" si="7"/>
        <v/>
      </c>
      <c r="X25" s="9" t="str">
        <f t="shared" si="12"/>
        <v/>
      </c>
      <c r="Y25" s="9" t="str">
        <f t="shared" si="13"/>
        <v/>
      </c>
      <c r="Z25" s="9" t="str">
        <f>IF($AC25="","",$AC25&amp;COUNTIF($AC$4:$AC25,$AC25))</f>
        <v/>
      </c>
      <c r="AA25" s="9" t="str">
        <f>IF($X25&gt;0,"",VLOOKUP($AG25&amp;"_"&amp;$AH25&amp;"_"&amp;$AI25,教育課程!$M:$N,2,0)&amp;RIGHT($AE25,2)&amp;RIGHT($AJ25&amp;$AK25,2))</f>
        <v/>
      </c>
      <c r="AB25" s="31">
        <v>22</v>
      </c>
      <c r="AC25" s="64"/>
      <c r="AD25" s="13" t="str">
        <f>IFERROR(HLOOKUP($AC25,学籍記録!$K$2:$O$5,4,0),"")</f>
        <v/>
      </c>
      <c r="AE25" s="64"/>
      <c r="AF25" s="9" t="str">
        <f>IF(OR($AC25="",$AE25=""),"",IFERROR(VLOOKUP($AC25&amp;$AE25,出席記録!$I:$P,8,0),""))</f>
        <v/>
      </c>
      <c r="AG25" s="64"/>
      <c r="AH25" s="63"/>
      <c r="AI25" s="63"/>
      <c r="AJ25" s="64"/>
      <c r="AK25" s="64"/>
      <c r="AL25" s="63"/>
      <c r="AM25" s="63"/>
      <c r="AN25" s="63"/>
      <c r="AO25" s="126">
        <v>18</v>
      </c>
      <c r="AP25" s="9" t="str">
        <f>IF($AP$6="","",IFERROR(INDEX(教育課程!$I:$I,MATCH($AO25,教育課程!$P:$P,0),1),""))</f>
        <v/>
      </c>
      <c r="AQ25" s="13" t="str">
        <f>IF($AP$6="","",IFERROR(INDEX(教育課程!$J:$J,MATCH($AO25,教育課程!$P:$P,0),1),""))</f>
        <v/>
      </c>
      <c r="AR25" s="183" t="str">
        <f>IF($AP$6="","",IFERROR(INDEX(教育課程!$K:$K,MATCH($AO25,教育課程!$P:$P,0),1),""))</f>
        <v/>
      </c>
      <c r="AS25" s="183"/>
      <c r="AT25" s="126"/>
      <c r="AU25" s="124" t="s">
        <v>782</v>
      </c>
      <c r="AV25" s="177" t="s">
        <v>797</v>
      </c>
    </row>
    <row r="26" spans="7:48" x14ac:dyDescent="0.4">
      <c r="G26" s="9">
        <v>1926</v>
      </c>
      <c r="J26" s="9">
        <v>25</v>
      </c>
      <c r="K26" s="9" t="str">
        <f t="shared" si="1"/>
        <v/>
      </c>
      <c r="L26" s="9" t="str">
        <f t="shared" si="2"/>
        <v/>
      </c>
      <c r="M26" s="9" t="str">
        <f t="shared" si="3"/>
        <v/>
      </c>
      <c r="N26" s="9" t="str">
        <f t="shared" si="8"/>
        <v/>
      </c>
      <c r="O26" s="9" t="str">
        <f t="shared" si="9"/>
        <v/>
      </c>
      <c r="P26" s="9" t="str">
        <f t="shared" si="10"/>
        <v/>
      </c>
      <c r="Q26" s="9" t="str">
        <f t="shared" si="11"/>
        <v/>
      </c>
      <c r="R26" s="9" t="str">
        <f t="shared" si="14"/>
        <v/>
      </c>
      <c r="S26" s="9" t="str">
        <f t="shared" si="4"/>
        <v/>
      </c>
      <c r="T26" s="9" t="str">
        <f t="shared" ca="1" si="5"/>
        <v/>
      </c>
      <c r="U26" s="9" t="str">
        <f>IF($AC26="","",IFERROR(MIN(0,MATCH($AG26&amp;"_"&amp;$AH26&amp;"_"&amp;$AI26,教育課程!$M:$M,0)),1))</f>
        <v/>
      </c>
      <c r="V26" s="9" t="str">
        <f t="shared" si="6"/>
        <v/>
      </c>
      <c r="W26" s="9" t="str">
        <f t="shared" si="7"/>
        <v/>
      </c>
      <c r="X26" s="9" t="str">
        <f t="shared" si="12"/>
        <v/>
      </c>
      <c r="Y26" s="9" t="str">
        <f t="shared" si="13"/>
        <v/>
      </c>
      <c r="Z26" s="9" t="str">
        <f>IF($AC26="","",$AC26&amp;COUNTIF($AC$4:$AC26,$AC26))</f>
        <v/>
      </c>
      <c r="AA26" s="9" t="str">
        <f>IF($X26&gt;0,"",VLOOKUP($AG26&amp;"_"&amp;$AH26&amp;"_"&amp;$AI26,教育課程!$M:$N,2,0)&amp;RIGHT($AE26,2)&amp;RIGHT($AJ26&amp;$AK26,2))</f>
        <v/>
      </c>
      <c r="AB26" s="31">
        <v>23</v>
      </c>
      <c r="AC26" s="64"/>
      <c r="AD26" s="13" t="str">
        <f>IFERROR(HLOOKUP($AC26,学籍記録!$K$2:$O$5,4,0),"")</f>
        <v/>
      </c>
      <c r="AE26" s="64"/>
      <c r="AF26" s="9" t="str">
        <f>IF(OR($AC26="",$AE26=""),"",IFERROR(VLOOKUP($AC26&amp;$AE26,出席記録!$I:$P,8,0),""))</f>
        <v/>
      </c>
      <c r="AG26" s="64"/>
      <c r="AH26" s="63"/>
      <c r="AI26" s="63"/>
      <c r="AJ26" s="64"/>
      <c r="AK26" s="64"/>
      <c r="AL26" s="63"/>
      <c r="AM26" s="63"/>
      <c r="AN26" s="63"/>
      <c r="AO26" s="126">
        <v>19</v>
      </c>
      <c r="AP26" s="9" t="str">
        <f>IF($AP$6="","",IFERROR(INDEX(教育課程!$I:$I,MATCH($AO26,教育課程!$P:$P,0),1),""))</f>
        <v/>
      </c>
      <c r="AQ26" s="13" t="str">
        <f>IF($AP$6="","",IFERROR(INDEX(教育課程!$J:$J,MATCH($AO26,教育課程!$P:$P,0),1),""))</f>
        <v/>
      </c>
      <c r="AR26" s="183" t="str">
        <f>IF($AP$6="","",IFERROR(INDEX(教育課程!$K:$K,MATCH($AO26,教育課程!$P:$P,0),1),""))</f>
        <v/>
      </c>
      <c r="AS26" s="183"/>
      <c r="AT26" s="126"/>
      <c r="AU26" s="124"/>
      <c r="AV26" s="177"/>
    </row>
    <row r="27" spans="7:48" x14ac:dyDescent="0.4">
      <c r="G27" s="9">
        <v>1927</v>
      </c>
      <c r="J27" s="9">
        <v>26</v>
      </c>
      <c r="K27" s="9" t="str">
        <f t="shared" si="1"/>
        <v/>
      </c>
      <c r="L27" s="9" t="str">
        <f t="shared" si="2"/>
        <v/>
      </c>
      <c r="M27" s="9" t="str">
        <f t="shared" si="3"/>
        <v/>
      </c>
      <c r="N27" s="9" t="str">
        <f t="shared" si="8"/>
        <v/>
      </c>
      <c r="O27" s="9" t="str">
        <f t="shared" si="9"/>
        <v/>
      </c>
      <c r="P27" s="9" t="str">
        <f t="shared" si="10"/>
        <v/>
      </c>
      <c r="Q27" s="9" t="str">
        <f t="shared" si="11"/>
        <v/>
      </c>
      <c r="R27" s="9" t="str">
        <f t="shared" si="14"/>
        <v/>
      </c>
      <c r="S27" s="9" t="str">
        <f t="shared" si="4"/>
        <v/>
      </c>
      <c r="T27" s="9" t="str">
        <f t="shared" ca="1" si="5"/>
        <v/>
      </c>
      <c r="U27" s="9" t="str">
        <f>IF($AC27="","",IFERROR(MIN(0,MATCH($AG27&amp;"_"&amp;$AH27&amp;"_"&amp;$AI27,教育課程!$M:$M,0)),1))</f>
        <v/>
      </c>
      <c r="V27" s="9" t="str">
        <f t="shared" si="6"/>
        <v/>
      </c>
      <c r="W27" s="9" t="str">
        <f t="shared" si="7"/>
        <v/>
      </c>
      <c r="X27" s="9" t="str">
        <f t="shared" si="12"/>
        <v/>
      </c>
      <c r="Y27" s="9" t="str">
        <f t="shared" si="13"/>
        <v/>
      </c>
      <c r="Z27" s="9" t="str">
        <f>IF($AC27="","",$AC27&amp;COUNTIF($AC$4:$AC27,$AC27))</f>
        <v/>
      </c>
      <c r="AA27" s="9" t="str">
        <f>IF($X27&gt;0,"",VLOOKUP($AG27&amp;"_"&amp;$AH27&amp;"_"&amp;$AI27,教育課程!$M:$N,2,0)&amp;RIGHT($AE27,2)&amp;RIGHT($AJ27&amp;$AK27,2))</f>
        <v/>
      </c>
      <c r="AB27" s="31">
        <v>24</v>
      </c>
      <c r="AC27" s="64"/>
      <c r="AD27" s="13" t="str">
        <f>IFERROR(HLOOKUP($AC27,学籍記録!$K$2:$O$5,4,0),"")</f>
        <v/>
      </c>
      <c r="AE27" s="64"/>
      <c r="AF27" s="9" t="str">
        <f>IF(OR($AC27="",$AE27=""),"",IFERROR(VLOOKUP($AC27&amp;$AE27,出席記録!$I:$P,8,0),""))</f>
        <v/>
      </c>
      <c r="AG27" s="64"/>
      <c r="AH27" s="63"/>
      <c r="AI27" s="63"/>
      <c r="AJ27" s="64"/>
      <c r="AK27" s="64"/>
      <c r="AL27" s="63"/>
      <c r="AM27" s="63"/>
      <c r="AN27" s="63"/>
      <c r="AO27" s="126">
        <v>20</v>
      </c>
      <c r="AP27" s="9" t="str">
        <f>IF($AP$6="","",IFERROR(INDEX(教育課程!$I:$I,MATCH($AO27,教育課程!$P:$P,0),1),""))</f>
        <v/>
      </c>
      <c r="AQ27" s="13" t="str">
        <f>IF($AP$6="","",IFERROR(INDEX(教育課程!$J:$J,MATCH($AO27,教育課程!$P:$P,0),1),""))</f>
        <v/>
      </c>
      <c r="AR27" s="183" t="str">
        <f>IF($AP$6="","",IFERROR(INDEX(教育課程!$K:$K,MATCH($AO27,教育課程!$P:$P,0),1),""))</f>
        <v/>
      </c>
      <c r="AS27" s="183"/>
      <c r="AT27" s="126"/>
      <c r="AU27" s="124"/>
      <c r="AV27" s="177"/>
    </row>
    <row r="28" spans="7:48" x14ac:dyDescent="0.4">
      <c r="G28" s="9">
        <v>1928</v>
      </c>
      <c r="J28" s="9">
        <v>27</v>
      </c>
      <c r="K28" s="9" t="str">
        <f t="shared" si="1"/>
        <v/>
      </c>
      <c r="L28" s="9" t="str">
        <f t="shared" si="2"/>
        <v/>
      </c>
      <c r="M28" s="9" t="str">
        <f t="shared" si="3"/>
        <v/>
      </c>
      <c r="N28" s="9" t="str">
        <f t="shared" si="8"/>
        <v/>
      </c>
      <c r="O28" s="9" t="str">
        <f t="shared" si="9"/>
        <v/>
      </c>
      <c r="P28" s="9" t="str">
        <f t="shared" si="10"/>
        <v/>
      </c>
      <c r="Q28" s="9" t="str">
        <f t="shared" si="11"/>
        <v/>
      </c>
      <c r="R28" s="9" t="str">
        <f t="shared" si="14"/>
        <v/>
      </c>
      <c r="S28" s="9" t="str">
        <f t="shared" si="4"/>
        <v/>
      </c>
      <c r="T28" s="9" t="str">
        <f t="shared" ca="1" si="5"/>
        <v/>
      </c>
      <c r="U28" s="9" t="str">
        <f>IF($AC28="","",IFERROR(MIN(0,MATCH($AG28&amp;"_"&amp;$AH28&amp;"_"&amp;$AI28,教育課程!$M:$M,0)),1))</f>
        <v/>
      </c>
      <c r="V28" s="9" t="str">
        <f t="shared" si="6"/>
        <v/>
      </c>
      <c r="W28" s="9" t="str">
        <f t="shared" si="7"/>
        <v/>
      </c>
      <c r="X28" s="9" t="str">
        <f t="shared" si="12"/>
        <v/>
      </c>
      <c r="Y28" s="9" t="str">
        <f t="shared" si="13"/>
        <v/>
      </c>
      <c r="Z28" s="9" t="str">
        <f>IF($AC28="","",$AC28&amp;COUNTIF($AC$4:$AC28,$AC28))</f>
        <v/>
      </c>
      <c r="AA28" s="9" t="str">
        <f>IF($X28&gt;0,"",VLOOKUP($AG28&amp;"_"&amp;$AH28&amp;"_"&amp;$AI28,教育課程!$M:$N,2,0)&amp;RIGHT($AE28,2)&amp;RIGHT($AJ28&amp;$AK28,2))</f>
        <v/>
      </c>
      <c r="AB28" s="31">
        <v>25</v>
      </c>
      <c r="AC28" s="64"/>
      <c r="AD28" s="13" t="str">
        <f>IFERROR(HLOOKUP($AC28,学籍記録!$K$2:$O$5,4,0),"")</f>
        <v/>
      </c>
      <c r="AE28" s="64"/>
      <c r="AF28" s="9" t="str">
        <f>IF(OR($AC28="",$AE28=""),"",IFERROR(VLOOKUP($AC28&amp;$AE28,出席記録!$I:$P,8,0),""))</f>
        <v/>
      </c>
      <c r="AG28" s="64"/>
      <c r="AH28" s="63"/>
      <c r="AI28" s="63"/>
      <c r="AJ28" s="64"/>
      <c r="AK28" s="64"/>
      <c r="AL28" s="63"/>
      <c r="AM28" s="63"/>
      <c r="AN28" s="63"/>
      <c r="AO28" s="126"/>
      <c r="AP28" s="126"/>
      <c r="AQ28" s="126"/>
      <c r="AR28" s="126"/>
      <c r="AS28" s="126"/>
      <c r="AT28" s="126"/>
      <c r="AU28" s="124" t="s">
        <v>783</v>
      </c>
      <c r="AV28" s="167" t="s">
        <v>787</v>
      </c>
    </row>
    <row r="29" spans="7:48" x14ac:dyDescent="0.4">
      <c r="G29" s="9">
        <v>1929</v>
      </c>
      <c r="J29" s="9">
        <v>28</v>
      </c>
      <c r="K29" s="9" t="str">
        <f t="shared" si="1"/>
        <v/>
      </c>
      <c r="L29" s="9" t="str">
        <f t="shared" si="2"/>
        <v/>
      </c>
      <c r="M29" s="9" t="str">
        <f t="shared" si="3"/>
        <v/>
      </c>
      <c r="N29" s="9" t="str">
        <f t="shared" si="8"/>
        <v/>
      </c>
      <c r="O29" s="9" t="str">
        <f t="shared" si="9"/>
        <v/>
      </c>
      <c r="P29" s="9" t="str">
        <f t="shared" si="10"/>
        <v/>
      </c>
      <c r="Q29" s="9" t="str">
        <f t="shared" si="11"/>
        <v/>
      </c>
      <c r="R29" s="9" t="str">
        <f t="shared" si="14"/>
        <v/>
      </c>
      <c r="S29" s="9" t="str">
        <f t="shared" si="4"/>
        <v/>
      </c>
      <c r="T29" s="9" t="str">
        <f t="shared" ca="1" si="5"/>
        <v/>
      </c>
      <c r="U29" s="9" t="str">
        <f>IF($AC29="","",IFERROR(MIN(0,MATCH($AG29&amp;"_"&amp;$AH29&amp;"_"&amp;$AI29,教育課程!$M:$M,0)),1))</f>
        <v/>
      </c>
      <c r="V29" s="9" t="str">
        <f t="shared" si="6"/>
        <v/>
      </c>
      <c r="W29" s="9" t="str">
        <f t="shared" si="7"/>
        <v/>
      </c>
      <c r="X29" s="9" t="str">
        <f t="shared" si="12"/>
        <v/>
      </c>
      <c r="Y29" s="9" t="str">
        <f t="shared" si="13"/>
        <v/>
      </c>
      <c r="Z29" s="9" t="str">
        <f>IF($AC29="","",$AC29&amp;COUNTIF($AC$4:$AC29,$AC29))</f>
        <v/>
      </c>
      <c r="AA29" s="9" t="str">
        <f>IF($X29&gt;0,"",VLOOKUP($AG29&amp;"_"&amp;$AH29&amp;"_"&amp;$AI29,教育課程!$M:$N,2,0)&amp;RIGHT($AE29,2)&amp;RIGHT($AJ29&amp;$AK29,2))</f>
        <v/>
      </c>
      <c r="AB29" s="31">
        <v>26</v>
      </c>
      <c r="AC29" s="64"/>
      <c r="AD29" s="13" t="str">
        <f>IFERROR(HLOOKUP($AC29,学籍記録!$K$2:$O$5,4,0),"")</f>
        <v/>
      </c>
      <c r="AE29" s="64"/>
      <c r="AF29" s="9" t="str">
        <f>IF(OR($AC29="",$AE29=""),"",IFERROR(VLOOKUP($AC29&amp;$AE29,出席記録!$I:$P,8,0),""))</f>
        <v/>
      </c>
      <c r="AG29" s="64"/>
      <c r="AH29" s="63"/>
      <c r="AI29" s="63"/>
      <c r="AJ29" s="64"/>
      <c r="AK29" s="64"/>
      <c r="AL29" s="63"/>
      <c r="AM29" s="63"/>
      <c r="AN29" s="63"/>
      <c r="AO29" s="125"/>
      <c r="AP29" s="125"/>
      <c r="AQ29" s="125"/>
      <c r="AR29" s="125"/>
      <c r="AS29" s="125"/>
      <c r="AT29" s="126"/>
      <c r="AU29" s="124"/>
      <c r="AV29" s="167"/>
    </row>
    <row r="30" spans="7:48" x14ac:dyDescent="0.4">
      <c r="G30" s="9">
        <v>1930</v>
      </c>
      <c r="J30" s="9">
        <v>29</v>
      </c>
      <c r="K30" s="9" t="str">
        <f t="shared" si="1"/>
        <v/>
      </c>
      <c r="L30" s="9" t="str">
        <f t="shared" si="2"/>
        <v/>
      </c>
      <c r="M30" s="9" t="str">
        <f t="shared" si="3"/>
        <v/>
      </c>
      <c r="N30" s="9" t="str">
        <f t="shared" si="8"/>
        <v/>
      </c>
      <c r="O30" s="9" t="str">
        <f t="shared" si="9"/>
        <v/>
      </c>
      <c r="P30" s="9" t="str">
        <f t="shared" si="10"/>
        <v/>
      </c>
      <c r="Q30" s="9" t="str">
        <f t="shared" si="11"/>
        <v/>
      </c>
      <c r="R30" s="9" t="str">
        <f t="shared" si="14"/>
        <v/>
      </c>
      <c r="S30" s="9" t="str">
        <f t="shared" si="4"/>
        <v/>
      </c>
      <c r="T30" s="9" t="str">
        <f t="shared" ca="1" si="5"/>
        <v/>
      </c>
      <c r="U30" s="9" t="str">
        <f>IF($AC30="","",IFERROR(MIN(0,MATCH($AG30&amp;"_"&amp;$AH30&amp;"_"&amp;$AI30,教育課程!$M:$M,0)),1))</f>
        <v/>
      </c>
      <c r="V30" s="9" t="str">
        <f t="shared" si="6"/>
        <v/>
      </c>
      <c r="W30" s="9" t="str">
        <f t="shared" si="7"/>
        <v/>
      </c>
      <c r="X30" s="9" t="str">
        <f t="shared" si="12"/>
        <v/>
      </c>
      <c r="Y30" s="9" t="str">
        <f t="shared" si="13"/>
        <v/>
      </c>
      <c r="Z30" s="9" t="str">
        <f>IF($AC30="","",$AC30&amp;COUNTIF($AC$4:$AC30,$AC30))</f>
        <v/>
      </c>
      <c r="AA30" s="9" t="str">
        <f>IF($X30&gt;0,"",VLOOKUP($AG30&amp;"_"&amp;$AH30&amp;"_"&amp;$AI30,教育課程!$M:$N,2,0)&amp;RIGHT($AE30,2)&amp;RIGHT($AJ30&amp;$AK30,2))</f>
        <v/>
      </c>
      <c r="AB30" s="31">
        <v>27</v>
      </c>
      <c r="AC30" s="64"/>
      <c r="AD30" s="13" t="str">
        <f>IFERROR(HLOOKUP($AC30,学籍記録!$K$2:$O$5,4,0),"")</f>
        <v/>
      </c>
      <c r="AE30" s="64"/>
      <c r="AF30" s="9" t="str">
        <f>IF(OR($AC30="",$AE30=""),"",IFERROR(VLOOKUP($AC30&amp;$AE30,出席記録!$I:$P,8,0),""))</f>
        <v/>
      </c>
      <c r="AG30" s="64"/>
      <c r="AH30" s="63"/>
      <c r="AI30" s="63"/>
      <c r="AJ30" s="64"/>
      <c r="AK30" s="64"/>
      <c r="AL30" s="63"/>
      <c r="AM30" s="63"/>
      <c r="AN30" s="63"/>
      <c r="AO30" s="125"/>
      <c r="AP30" s="125"/>
      <c r="AQ30" s="125"/>
      <c r="AR30" s="125"/>
      <c r="AS30" s="125"/>
      <c r="AT30" s="125"/>
      <c r="AU30" s="125"/>
      <c r="AV30" s="167"/>
    </row>
    <row r="31" spans="7:48" x14ac:dyDescent="0.4">
      <c r="G31" s="9">
        <v>1931</v>
      </c>
      <c r="J31" s="9">
        <v>30</v>
      </c>
      <c r="K31" s="9" t="str">
        <f t="shared" si="1"/>
        <v/>
      </c>
      <c r="L31" s="9" t="str">
        <f t="shared" si="2"/>
        <v/>
      </c>
      <c r="M31" s="9" t="str">
        <f t="shared" si="3"/>
        <v/>
      </c>
      <c r="N31" s="9" t="str">
        <f t="shared" si="8"/>
        <v/>
      </c>
      <c r="O31" s="9" t="str">
        <f t="shared" si="9"/>
        <v/>
      </c>
      <c r="P31" s="9" t="str">
        <f t="shared" si="10"/>
        <v/>
      </c>
      <c r="Q31" s="9" t="str">
        <f t="shared" si="11"/>
        <v/>
      </c>
      <c r="R31" s="9" t="str">
        <f t="shared" si="14"/>
        <v/>
      </c>
      <c r="S31" s="9" t="str">
        <f t="shared" si="4"/>
        <v/>
      </c>
      <c r="T31" s="9" t="str">
        <f t="shared" ca="1" si="5"/>
        <v/>
      </c>
      <c r="U31" s="9" t="str">
        <f>IF($AC31="","",IFERROR(MIN(0,MATCH($AG31&amp;"_"&amp;$AH31&amp;"_"&amp;$AI31,教育課程!$M:$M,0)),1))</f>
        <v/>
      </c>
      <c r="V31" s="9" t="str">
        <f t="shared" si="6"/>
        <v/>
      </c>
      <c r="W31" s="9" t="str">
        <f t="shared" si="7"/>
        <v/>
      </c>
      <c r="X31" s="9" t="str">
        <f t="shared" si="12"/>
        <v/>
      </c>
      <c r="Y31" s="9" t="str">
        <f t="shared" si="13"/>
        <v/>
      </c>
      <c r="Z31" s="9" t="str">
        <f>IF($AC31="","",$AC31&amp;COUNTIF($AC$4:$AC31,$AC31))</f>
        <v/>
      </c>
      <c r="AA31" s="9" t="str">
        <f>IF($X31&gt;0,"",VLOOKUP($AG31&amp;"_"&amp;$AH31&amp;"_"&amp;$AI31,教育課程!$M:$N,2,0)&amp;RIGHT($AE31,2)&amp;RIGHT($AJ31&amp;$AK31,2))</f>
        <v/>
      </c>
      <c r="AB31" s="31">
        <v>28</v>
      </c>
      <c r="AC31" s="64"/>
      <c r="AD31" s="13" t="str">
        <f>IFERROR(HLOOKUP($AC31,学籍記録!$K$2:$O$5,4,0),"")</f>
        <v/>
      </c>
      <c r="AE31" s="64"/>
      <c r="AF31" s="9" t="str">
        <f>IF(OR($AC31="",$AE31=""),"",IFERROR(VLOOKUP($AC31&amp;$AE31,出席記録!$I:$P,8,0),""))</f>
        <v/>
      </c>
      <c r="AG31" s="64"/>
      <c r="AH31" s="63"/>
      <c r="AI31" s="63"/>
      <c r="AJ31" s="64"/>
      <c r="AK31" s="64"/>
      <c r="AL31" s="63"/>
      <c r="AM31" s="63"/>
      <c r="AN31" s="63"/>
      <c r="AO31" s="126"/>
      <c r="AP31" s="126"/>
      <c r="AQ31" s="126"/>
      <c r="AR31" s="126"/>
      <c r="AS31" s="126"/>
      <c r="AT31" s="125"/>
      <c r="AU31" s="125" t="s">
        <v>786</v>
      </c>
      <c r="AV31" s="167" t="s">
        <v>788</v>
      </c>
    </row>
    <row r="32" spans="7:48" x14ac:dyDescent="0.4">
      <c r="G32" s="9">
        <v>1932</v>
      </c>
      <c r="J32" s="9">
        <v>31</v>
      </c>
      <c r="K32" s="9" t="str">
        <f t="shared" si="1"/>
        <v/>
      </c>
      <c r="L32" s="9" t="str">
        <f t="shared" si="2"/>
        <v/>
      </c>
      <c r="M32" s="9" t="str">
        <f t="shared" si="3"/>
        <v/>
      </c>
      <c r="N32" s="9" t="str">
        <f t="shared" si="8"/>
        <v/>
      </c>
      <c r="O32" s="9" t="str">
        <f t="shared" si="9"/>
        <v/>
      </c>
      <c r="P32" s="9" t="str">
        <f t="shared" si="10"/>
        <v/>
      </c>
      <c r="Q32" s="9" t="str">
        <f t="shared" si="11"/>
        <v/>
      </c>
      <c r="R32" s="9" t="str">
        <f t="shared" si="14"/>
        <v/>
      </c>
      <c r="S32" s="9" t="str">
        <f t="shared" si="4"/>
        <v/>
      </c>
      <c r="T32" s="9" t="str">
        <f t="shared" ca="1" si="5"/>
        <v/>
      </c>
      <c r="U32" s="9" t="str">
        <f>IF($AC32="","",IFERROR(MIN(0,MATCH($AG32&amp;"_"&amp;$AH32&amp;"_"&amp;$AI32,教育課程!$M:$M,0)),1))</f>
        <v/>
      </c>
      <c r="V32" s="9" t="str">
        <f t="shared" si="6"/>
        <v/>
      </c>
      <c r="W32" s="9" t="str">
        <f t="shared" si="7"/>
        <v/>
      </c>
      <c r="X32" s="9" t="str">
        <f t="shared" si="12"/>
        <v/>
      </c>
      <c r="Y32" s="9" t="str">
        <f t="shared" si="13"/>
        <v/>
      </c>
      <c r="Z32" s="9" t="str">
        <f>IF($AC32="","",$AC32&amp;COUNTIF($AC$4:$AC32,$AC32))</f>
        <v/>
      </c>
      <c r="AA32" s="9" t="str">
        <f>IF($X32&gt;0,"",VLOOKUP($AG32&amp;"_"&amp;$AH32&amp;"_"&amp;$AI32,教育課程!$M:$N,2,0)&amp;RIGHT($AE32,2)&amp;RIGHT($AJ32&amp;$AK32,2))</f>
        <v/>
      </c>
      <c r="AB32" s="31">
        <v>29</v>
      </c>
      <c r="AC32" s="64"/>
      <c r="AD32" s="13" t="str">
        <f>IFERROR(HLOOKUP($AC32,学籍記録!$K$2:$O$5,4,0),"")</f>
        <v/>
      </c>
      <c r="AE32" s="64"/>
      <c r="AF32" s="9" t="str">
        <f>IF(OR($AC32="",$AE32=""),"",IFERROR(VLOOKUP($AC32&amp;$AE32,出席記録!$I:$P,8,0),""))</f>
        <v/>
      </c>
      <c r="AG32" s="64"/>
      <c r="AH32" s="63"/>
      <c r="AI32" s="63"/>
      <c r="AJ32" s="64"/>
      <c r="AK32" s="64"/>
      <c r="AL32" s="63"/>
      <c r="AM32" s="63"/>
      <c r="AN32" s="63"/>
      <c r="AO32" s="126"/>
      <c r="AP32" s="126"/>
      <c r="AQ32" s="126"/>
      <c r="AR32" s="126"/>
      <c r="AS32" s="126"/>
      <c r="AT32" s="126"/>
      <c r="AU32" s="126"/>
      <c r="AV32" s="167"/>
    </row>
    <row r="33" spans="7:48" x14ac:dyDescent="0.4">
      <c r="G33" s="9">
        <v>1933</v>
      </c>
      <c r="J33" s="9">
        <v>32</v>
      </c>
      <c r="K33" s="9" t="str">
        <f t="shared" si="1"/>
        <v/>
      </c>
      <c r="L33" s="9" t="str">
        <f t="shared" si="2"/>
        <v/>
      </c>
      <c r="M33" s="9" t="str">
        <f t="shared" si="3"/>
        <v/>
      </c>
      <c r="N33" s="9" t="str">
        <f t="shared" si="8"/>
        <v/>
      </c>
      <c r="O33" s="9" t="str">
        <f t="shared" si="9"/>
        <v/>
      </c>
      <c r="P33" s="9" t="str">
        <f t="shared" si="10"/>
        <v/>
      </c>
      <c r="Q33" s="9" t="str">
        <f t="shared" si="11"/>
        <v/>
      </c>
      <c r="R33" s="9" t="str">
        <f t="shared" si="14"/>
        <v/>
      </c>
      <c r="S33" s="9" t="str">
        <f t="shared" si="4"/>
        <v/>
      </c>
      <c r="T33" s="9" t="str">
        <f t="shared" ca="1" si="5"/>
        <v/>
      </c>
      <c r="U33" s="9" t="str">
        <f>IF($AC33="","",IFERROR(MIN(0,MATCH($AG33&amp;"_"&amp;$AH33&amp;"_"&amp;$AI33,教育課程!$M:$M,0)),1))</f>
        <v/>
      </c>
      <c r="V33" s="9" t="str">
        <f t="shared" si="6"/>
        <v/>
      </c>
      <c r="W33" s="9" t="str">
        <f t="shared" si="7"/>
        <v/>
      </c>
      <c r="X33" s="9" t="str">
        <f t="shared" si="12"/>
        <v/>
      </c>
      <c r="Y33" s="9" t="str">
        <f t="shared" si="13"/>
        <v/>
      </c>
      <c r="Z33" s="9" t="str">
        <f>IF($AC33="","",$AC33&amp;COUNTIF($AC$4:$AC33,$AC33))</f>
        <v/>
      </c>
      <c r="AA33" s="9" t="str">
        <f>IF($X33&gt;0,"",VLOOKUP($AG33&amp;"_"&amp;$AH33&amp;"_"&amp;$AI33,教育課程!$M:$N,2,0)&amp;RIGHT($AE33,2)&amp;RIGHT($AJ33&amp;$AK33,2))</f>
        <v/>
      </c>
      <c r="AB33" s="31">
        <v>30</v>
      </c>
      <c r="AC33" s="64"/>
      <c r="AD33" s="13" t="str">
        <f>IFERROR(HLOOKUP($AC33,学籍記録!$K$2:$O$5,4,0),"")</f>
        <v/>
      </c>
      <c r="AE33" s="64"/>
      <c r="AF33" s="9" t="str">
        <f>IF(OR($AC33="",$AE33=""),"",IFERROR(VLOOKUP($AC33&amp;$AE33,出席記録!$I:$P,8,0),""))</f>
        <v/>
      </c>
      <c r="AG33" s="64"/>
      <c r="AH33" s="63"/>
      <c r="AI33" s="63"/>
      <c r="AJ33" s="64"/>
      <c r="AK33" s="64"/>
      <c r="AL33" s="63"/>
      <c r="AM33" s="63"/>
      <c r="AN33" s="63"/>
      <c r="AO33" s="126"/>
      <c r="AP33" s="126"/>
      <c r="AQ33" s="126"/>
      <c r="AR33" s="126"/>
      <c r="AS33" s="126"/>
      <c r="AT33" s="126"/>
      <c r="AU33" s="126"/>
      <c r="AV33" s="167"/>
    </row>
    <row r="34" spans="7:48" x14ac:dyDescent="0.4">
      <c r="G34" s="9">
        <v>1934</v>
      </c>
      <c r="J34" s="9">
        <v>33</v>
      </c>
      <c r="K34" s="9" t="str">
        <f t="shared" si="1"/>
        <v/>
      </c>
      <c r="L34" s="9" t="str">
        <f t="shared" si="2"/>
        <v/>
      </c>
      <c r="M34" s="9" t="str">
        <f t="shared" si="3"/>
        <v/>
      </c>
      <c r="N34" s="9" t="str">
        <f t="shared" si="8"/>
        <v/>
      </c>
      <c r="O34" s="9" t="str">
        <f t="shared" si="9"/>
        <v/>
      </c>
      <c r="P34" s="9" t="str">
        <f t="shared" si="10"/>
        <v/>
      </c>
      <c r="Q34" s="9" t="str">
        <f t="shared" si="11"/>
        <v/>
      </c>
      <c r="R34" s="9" t="str">
        <f t="shared" si="14"/>
        <v/>
      </c>
      <c r="S34" s="9" t="str">
        <f t="shared" si="4"/>
        <v/>
      </c>
      <c r="T34" s="9" t="str">
        <f t="shared" ca="1" si="5"/>
        <v/>
      </c>
      <c r="U34" s="9" t="str">
        <f>IF($AC34="","",IFERROR(MIN(0,MATCH($AG34&amp;"_"&amp;$AH34&amp;"_"&amp;$AI34,教育課程!$M:$M,0)),1))</f>
        <v/>
      </c>
      <c r="V34" s="9" t="str">
        <f t="shared" si="6"/>
        <v/>
      </c>
      <c r="W34" s="9" t="str">
        <f t="shared" si="7"/>
        <v/>
      </c>
      <c r="X34" s="9" t="str">
        <f t="shared" si="12"/>
        <v/>
      </c>
      <c r="Y34" s="9" t="str">
        <f t="shared" si="13"/>
        <v/>
      </c>
      <c r="Z34" s="9" t="str">
        <f>IF($AC34="","",$AC34&amp;COUNTIF($AC$4:$AC34,$AC34))</f>
        <v/>
      </c>
      <c r="AA34" s="9" t="str">
        <f>IF($X34&gt;0,"",VLOOKUP($AG34&amp;"_"&amp;$AH34&amp;"_"&amp;$AI34,教育課程!$M:$N,2,0)&amp;RIGHT($AE34,2)&amp;RIGHT($AJ34&amp;$AK34,2))</f>
        <v/>
      </c>
      <c r="AB34" s="31">
        <v>31</v>
      </c>
      <c r="AC34" s="64"/>
      <c r="AD34" s="13" t="str">
        <f>IFERROR(HLOOKUP($AC34,学籍記録!$K$2:$O$5,4,0),"")</f>
        <v/>
      </c>
      <c r="AE34" s="64"/>
      <c r="AF34" s="9" t="str">
        <f>IF(OR($AC34="",$AE34=""),"",IFERROR(VLOOKUP($AC34&amp;$AE34,出席記録!$I:$P,8,0),""))</f>
        <v/>
      </c>
      <c r="AG34" s="64"/>
      <c r="AH34" s="63"/>
      <c r="AI34" s="63"/>
      <c r="AJ34" s="64"/>
      <c r="AK34" s="64"/>
      <c r="AL34" s="63"/>
      <c r="AM34" s="63"/>
      <c r="AN34" s="63"/>
      <c r="AO34" s="126"/>
      <c r="AP34" s="126"/>
      <c r="AQ34" s="126"/>
      <c r="AR34" s="126"/>
      <c r="AS34" s="126"/>
      <c r="AT34" s="126"/>
      <c r="AU34" s="126"/>
    </row>
    <row r="35" spans="7:48" x14ac:dyDescent="0.4">
      <c r="G35" s="9">
        <v>1935</v>
      </c>
      <c r="J35" s="9">
        <v>34</v>
      </c>
      <c r="K35" s="9" t="str">
        <f t="shared" si="1"/>
        <v/>
      </c>
      <c r="L35" s="9" t="str">
        <f t="shared" si="2"/>
        <v/>
      </c>
      <c r="M35" s="9" t="str">
        <f t="shared" si="3"/>
        <v/>
      </c>
      <c r="N35" s="9" t="str">
        <f t="shared" si="8"/>
        <v/>
      </c>
      <c r="O35" s="9" t="str">
        <f t="shared" si="9"/>
        <v/>
      </c>
      <c r="P35" s="9" t="str">
        <f t="shared" si="10"/>
        <v/>
      </c>
      <c r="Q35" s="9" t="str">
        <f t="shared" si="11"/>
        <v/>
      </c>
      <c r="R35" s="9" t="str">
        <f t="shared" si="14"/>
        <v/>
      </c>
      <c r="S35" s="9" t="str">
        <f t="shared" si="4"/>
        <v/>
      </c>
      <c r="T35" s="9" t="str">
        <f t="shared" ca="1" si="5"/>
        <v/>
      </c>
      <c r="U35" s="9" t="str">
        <f>IF($AC35="","",IFERROR(MIN(0,MATCH($AG35&amp;"_"&amp;$AH35&amp;"_"&amp;$AI35,教育課程!$M:$M,0)),1))</f>
        <v/>
      </c>
      <c r="V35" s="9" t="str">
        <f t="shared" si="6"/>
        <v/>
      </c>
      <c r="W35" s="9" t="str">
        <f t="shared" si="7"/>
        <v/>
      </c>
      <c r="X35" s="9" t="str">
        <f t="shared" si="12"/>
        <v/>
      </c>
      <c r="Y35" s="9" t="str">
        <f t="shared" si="13"/>
        <v/>
      </c>
      <c r="Z35" s="9" t="str">
        <f>IF($AC35="","",$AC35&amp;COUNTIF($AC$4:$AC35,$AC35))</f>
        <v/>
      </c>
      <c r="AA35" s="9" t="str">
        <f>IF($X35&gt;0,"",VLOOKUP($AG35&amp;"_"&amp;$AH35&amp;"_"&amp;$AI35,教育課程!$M:$N,2,0)&amp;RIGHT($AE35,2)&amp;RIGHT($AJ35&amp;$AK35,2))</f>
        <v/>
      </c>
      <c r="AB35" s="31">
        <v>32</v>
      </c>
      <c r="AC35" s="64"/>
      <c r="AD35" s="13" t="str">
        <f>IFERROR(HLOOKUP($AC35,学籍記録!$K$2:$O$5,4,0),"")</f>
        <v/>
      </c>
      <c r="AE35" s="64"/>
      <c r="AF35" s="9" t="str">
        <f>IF(OR($AC35="",$AE35=""),"",IFERROR(VLOOKUP($AC35&amp;$AE35,出席記録!$I:$P,8,0),""))</f>
        <v/>
      </c>
      <c r="AG35" s="64"/>
      <c r="AH35" s="63"/>
      <c r="AI35" s="63"/>
      <c r="AJ35" s="64"/>
      <c r="AK35" s="64"/>
      <c r="AL35" s="63"/>
      <c r="AM35" s="63"/>
      <c r="AN35" s="63"/>
      <c r="AO35" s="126"/>
      <c r="AP35" s="126"/>
      <c r="AQ35" s="126"/>
      <c r="AR35" s="126"/>
      <c r="AS35" s="126"/>
      <c r="AT35" s="126"/>
      <c r="AU35" s="126"/>
    </row>
    <row r="36" spans="7:48" x14ac:dyDescent="0.4">
      <c r="G36" s="9">
        <v>1936</v>
      </c>
      <c r="J36" s="9">
        <v>35</v>
      </c>
      <c r="K36" s="9" t="str">
        <f t="shared" ref="K36:K53" si="15">IF($AC36="","",K$1)</f>
        <v/>
      </c>
      <c r="L36" s="9" t="str">
        <f t="shared" ref="L36:L53" si="16">IFERROR(HLOOKUP($AC36,$A$1:$E$4,4,0),"")</f>
        <v/>
      </c>
      <c r="M36" s="9" t="str">
        <f t="shared" ref="M36:M53" si="17">IF($AC36="","",M$1)</f>
        <v/>
      </c>
      <c r="N36" s="9" t="str">
        <f t="shared" ref="N36:N53" si="18">IF($AD36="","",N$1)</f>
        <v/>
      </c>
      <c r="O36" s="9" t="str">
        <f t="shared" si="9"/>
        <v/>
      </c>
      <c r="P36" s="9" t="str">
        <f t="shared" si="10"/>
        <v/>
      </c>
      <c r="Q36" s="9" t="str">
        <f t="shared" si="11"/>
        <v/>
      </c>
      <c r="R36" s="9" t="str">
        <f t="shared" si="14"/>
        <v/>
      </c>
      <c r="S36" s="9" t="str">
        <f t="shared" ref="S36:S53" si="19">IF($AC36="","",IF(COUNTA($AC36:$AK36,$AL36:$AM36)=9+SUM(Q36:R36),0,1))</f>
        <v/>
      </c>
      <c r="T36" s="9" t="str">
        <f t="shared" ref="T36:T53" ca="1" si="20">IF($AC36="","",IFERROR(MIN(0,MATCH($AE36,INDIRECT(L36),0)),1))</f>
        <v/>
      </c>
      <c r="U36" s="9" t="str">
        <f>IF($AC36="","",IFERROR(MIN(0,MATCH($AG36&amp;"_"&amp;$AH36&amp;"_"&amp;$AI36,教育課程!$M:$M,0)),1))</f>
        <v/>
      </c>
      <c r="V36" s="9" t="str">
        <f t="shared" ref="V36:V53" si="21">IF($AC36="","",IF(OR(AND($Q36=1,$AL36=""),AND($Q36=0,$AL36&lt;&gt;"")),1,0))</f>
        <v/>
      </c>
      <c r="W36" s="9" t="str">
        <f t="shared" ref="W36:W53" si="22">IF($AC36="","",IF(OR(AND($R36=1,$AM36=""),AND($R36=0,$AM36&lt;&gt;"")),1,0))</f>
        <v/>
      </c>
      <c r="X36" s="9" t="str">
        <f t="shared" si="12"/>
        <v/>
      </c>
      <c r="Y36" s="9" t="str">
        <f t="shared" si="13"/>
        <v/>
      </c>
      <c r="Z36" s="9" t="str">
        <f>IF($AC36="","",$AC36&amp;COUNTIF($AC$4:$AC36,$AC36))</f>
        <v/>
      </c>
      <c r="AA36" s="9" t="str">
        <f>IF($X36&gt;0,"",VLOOKUP($AG36&amp;"_"&amp;$AH36&amp;"_"&amp;$AI36,教育課程!$M:$N,2,0)&amp;RIGHT($AE36,2)&amp;RIGHT($AJ36&amp;$AK36,2))</f>
        <v/>
      </c>
      <c r="AB36" s="31">
        <v>33</v>
      </c>
      <c r="AC36" s="64"/>
      <c r="AD36" s="13" t="str">
        <f>IFERROR(HLOOKUP($AC36,学籍記録!$K$2:$O$5,4,0),"")</f>
        <v/>
      </c>
      <c r="AE36" s="64"/>
      <c r="AF36" s="9" t="str">
        <f>IF(OR($AC36="",$AE36=""),"",IFERROR(VLOOKUP($AC36&amp;$AE36,出席記録!$I:$P,8,0),""))</f>
        <v/>
      </c>
      <c r="AG36" s="64"/>
      <c r="AH36" s="63"/>
      <c r="AI36" s="63"/>
      <c r="AJ36" s="64"/>
      <c r="AK36" s="64"/>
      <c r="AL36" s="63"/>
      <c r="AM36" s="63"/>
      <c r="AN36" s="63"/>
      <c r="AT36" s="126"/>
      <c r="AU36" s="126"/>
    </row>
    <row r="37" spans="7:48" x14ac:dyDescent="0.4">
      <c r="G37" s="9">
        <v>1937</v>
      </c>
      <c r="J37" s="9">
        <v>36</v>
      </c>
      <c r="K37" s="9" t="str">
        <f t="shared" si="15"/>
        <v/>
      </c>
      <c r="L37" s="9" t="str">
        <f t="shared" si="16"/>
        <v/>
      </c>
      <c r="M37" s="9" t="str">
        <f t="shared" si="17"/>
        <v/>
      </c>
      <c r="N37" s="9" t="str">
        <f t="shared" si="18"/>
        <v/>
      </c>
      <c r="O37" s="9" t="str">
        <f t="shared" si="9"/>
        <v/>
      </c>
      <c r="P37" s="9" t="str">
        <f t="shared" si="10"/>
        <v/>
      </c>
      <c r="Q37" s="9" t="str">
        <f t="shared" si="11"/>
        <v/>
      </c>
      <c r="R37" s="9" t="str">
        <f t="shared" si="14"/>
        <v/>
      </c>
      <c r="S37" s="9" t="str">
        <f t="shared" si="19"/>
        <v/>
      </c>
      <c r="T37" s="9" t="str">
        <f t="shared" ca="1" si="20"/>
        <v/>
      </c>
      <c r="U37" s="9" t="str">
        <f>IF($AC37="","",IFERROR(MIN(0,MATCH($AG37&amp;"_"&amp;$AH37&amp;"_"&amp;$AI37,教育課程!$M:$M,0)),1))</f>
        <v/>
      </c>
      <c r="V37" s="9" t="str">
        <f t="shared" si="21"/>
        <v/>
      </c>
      <c r="W37" s="9" t="str">
        <f t="shared" si="22"/>
        <v/>
      </c>
      <c r="X37" s="9" t="str">
        <f t="shared" si="12"/>
        <v/>
      </c>
      <c r="Y37" s="9" t="str">
        <f t="shared" si="13"/>
        <v/>
      </c>
      <c r="Z37" s="9" t="str">
        <f>IF($AC37="","",$AC37&amp;COUNTIF($AC$4:$AC37,$AC37))</f>
        <v/>
      </c>
      <c r="AA37" s="9" t="str">
        <f>IF($X37&gt;0,"",VLOOKUP($AG37&amp;"_"&amp;$AH37&amp;"_"&amp;$AI37,教育課程!$M:$N,2,0)&amp;RIGHT($AE37,2)&amp;RIGHT($AJ37&amp;$AK37,2))</f>
        <v/>
      </c>
      <c r="AB37" s="31">
        <v>34</v>
      </c>
      <c r="AC37" s="64"/>
      <c r="AD37" s="13" t="str">
        <f>IFERROR(HLOOKUP($AC37,学籍記録!$K$2:$O$5,4,0),"")</f>
        <v/>
      </c>
      <c r="AE37" s="64"/>
      <c r="AF37" s="9" t="str">
        <f>IF(OR($AC37="",$AE37=""),"",IFERROR(VLOOKUP($AC37&amp;$AE37,出席記録!$I:$P,8,0),""))</f>
        <v/>
      </c>
      <c r="AG37" s="64"/>
      <c r="AH37" s="63"/>
      <c r="AI37" s="63"/>
      <c r="AJ37" s="64"/>
      <c r="AK37" s="64"/>
      <c r="AL37" s="63"/>
      <c r="AM37" s="63"/>
      <c r="AN37" s="63"/>
    </row>
    <row r="38" spans="7:48" x14ac:dyDescent="0.4">
      <c r="G38" s="9">
        <v>1938</v>
      </c>
      <c r="J38" s="9">
        <v>37</v>
      </c>
      <c r="K38" s="9" t="str">
        <f t="shared" si="15"/>
        <v/>
      </c>
      <c r="L38" s="9" t="str">
        <f t="shared" si="16"/>
        <v/>
      </c>
      <c r="M38" s="9" t="str">
        <f t="shared" si="17"/>
        <v/>
      </c>
      <c r="N38" s="9" t="str">
        <f t="shared" si="18"/>
        <v/>
      </c>
      <c r="O38" s="9" t="str">
        <f t="shared" si="9"/>
        <v/>
      </c>
      <c r="P38" s="9" t="str">
        <f t="shared" si="10"/>
        <v/>
      </c>
      <c r="Q38" s="9" t="str">
        <f t="shared" si="11"/>
        <v/>
      </c>
      <c r="R38" s="9" t="str">
        <f t="shared" si="14"/>
        <v/>
      </c>
      <c r="S38" s="9" t="str">
        <f t="shared" si="19"/>
        <v/>
      </c>
      <c r="T38" s="9" t="str">
        <f t="shared" ca="1" si="20"/>
        <v/>
      </c>
      <c r="U38" s="9" t="str">
        <f>IF($AC38="","",IFERROR(MIN(0,MATCH($AG38&amp;"_"&amp;$AH38&amp;"_"&amp;$AI38,教育課程!$M:$M,0)),1))</f>
        <v/>
      </c>
      <c r="V38" s="9" t="str">
        <f t="shared" si="21"/>
        <v/>
      </c>
      <c r="W38" s="9" t="str">
        <f t="shared" si="22"/>
        <v/>
      </c>
      <c r="X38" s="9" t="str">
        <f t="shared" si="12"/>
        <v/>
      </c>
      <c r="Y38" s="9" t="str">
        <f t="shared" si="13"/>
        <v/>
      </c>
      <c r="Z38" s="9" t="str">
        <f>IF($AC38="","",$AC38&amp;COUNTIF($AC$4:$AC38,$AC38))</f>
        <v/>
      </c>
      <c r="AA38" s="9" t="str">
        <f>IF($X38&gt;0,"",VLOOKUP($AG38&amp;"_"&amp;$AH38&amp;"_"&amp;$AI38,教育課程!$M:$N,2,0)&amp;RIGHT($AE38,2)&amp;RIGHT($AJ38&amp;$AK38,2))</f>
        <v/>
      </c>
      <c r="AB38" s="31">
        <v>35</v>
      </c>
      <c r="AC38" s="64"/>
      <c r="AD38" s="13" t="str">
        <f>IFERROR(HLOOKUP($AC38,学籍記録!$K$2:$O$5,4,0),"")</f>
        <v/>
      </c>
      <c r="AE38" s="64"/>
      <c r="AF38" s="9" t="str">
        <f>IF(OR($AC38="",$AE38=""),"",IFERROR(VLOOKUP($AC38&amp;$AE38,出席記録!$I:$P,8,0),""))</f>
        <v/>
      </c>
      <c r="AG38" s="64"/>
      <c r="AH38" s="63"/>
      <c r="AI38" s="63"/>
      <c r="AJ38" s="64"/>
      <c r="AK38" s="64"/>
      <c r="AL38" s="63"/>
      <c r="AM38" s="63"/>
      <c r="AN38" s="63"/>
    </row>
    <row r="39" spans="7:48" x14ac:dyDescent="0.4">
      <c r="G39" s="9">
        <v>1939</v>
      </c>
      <c r="J39" s="9">
        <v>38</v>
      </c>
      <c r="K39" s="9" t="str">
        <f t="shared" si="15"/>
        <v/>
      </c>
      <c r="L39" s="9" t="str">
        <f t="shared" si="16"/>
        <v/>
      </c>
      <c r="M39" s="9" t="str">
        <f t="shared" si="17"/>
        <v/>
      </c>
      <c r="N39" s="9" t="str">
        <f t="shared" si="18"/>
        <v/>
      </c>
      <c r="O39" s="9" t="str">
        <f t="shared" si="9"/>
        <v/>
      </c>
      <c r="P39" s="9" t="str">
        <f t="shared" si="10"/>
        <v/>
      </c>
      <c r="Q39" s="9" t="str">
        <f t="shared" si="11"/>
        <v/>
      </c>
      <c r="R39" s="9" t="str">
        <f t="shared" si="14"/>
        <v/>
      </c>
      <c r="S39" s="9" t="str">
        <f t="shared" si="19"/>
        <v/>
      </c>
      <c r="T39" s="9" t="str">
        <f t="shared" ca="1" si="20"/>
        <v/>
      </c>
      <c r="U39" s="9" t="str">
        <f>IF($AC39="","",IFERROR(MIN(0,MATCH($AG39&amp;"_"&amp;$AH39&amp;"_"&amp;$AI39,教育課程!$M:$M,0)),1))</f>
        <v/>
      </c>
      <c r="V39" s="9" t="str">
        <f t="shared" si="21"/>
        <v/>
      </c>
      <c r="W39" s="9" t="str">
        <f t="shared" si="22"/>
        <v/>
      </c>
      <c r="X39" s="9" t="str">
        <f t="shared" si="12"/>
        <v/>
      </c>
      <c r="Y39" s="9" t="str">
        <f t="shared" si="13"/>
        <v/>
      </c>
      <c r="Z39" s="9" t="str">
        <f>IF($AC39="","",$AC39&amp;COUNTIF($AC$4:$AC39,$AC39))</f>
        <v/>
      </c>
      <c r="AA39" s="9" t="str">
        <f>IF($X39&gt;0,"",VLOOKUP($AG39&amp;"_"&amp;$AH39&amp;"_"&amp;$AI39,教育課程!$M:$N,2,0)&amp;RIGHT($AE39,2)&amp;RIGHT($AJ39&amp;$AK39,2))</f>
        <v/>
      </c>
      <c r="AB39" s="31">
        <v>36</v>
      </c>
      <c r="AC39" s="64"/>
      <c r="AD39" s="13" t="str">
        <f>IFERROR(HLOOKUP($AC39,学籍記録!$K$2:$O$5,4,0),"")</f>
        <v/>
      </c>
      <c r="AE39" s="64"/>
      <c r="AF39" s="9" t="str">
        <f>IF(OR($AC39="",$AE39=""),"",IFERROR(VLOOKUP($AC39&amp;$AE39,出席記録!$I:$P,8,0),""))</f>
        <v/>
      </c>
      <c r="AG39" s="64"/>
      <c r="AH39" s="63"/>
      <c r="AI39" s="63"/>
      <c r="AJ39" s="64"/>
      <c r="AK39" s="64"/>
      <c r="AL39" s="63"/>
      <c r="AM39" s="63"/>
      <c r="AN39" s="63"/>
    </row>
    <row r="40" spans="7:48" x14ac:dyDescent="0.4">
      <c r="G40" s="9">
        <v>1940</v>
      </c>
      <c r="J40" s="9">
        <v>39</v>
      </c>
      <c r="K40" s="9" t="str">
        <f t="shared" si="15"/>
        <v/>
      </c>
      <c r="L40" s="9" t="str">
        <f t="shared" si="16"/>
        <v/>
      </c>
      <c r="M40" s="9" t="str">
        <f t="shared" si="17"/>
        <v/>
      </c>
      <c r="N40" s="9" t="str">
        <f t="shared" si="18"/>
        <v/>
      </c>
      <c r="O40" s="9" t="str">
        <f t="shared" si="9"/>
        <v/>
      </c>
      <c r="P40" s="9" t="str">
        <f t="shared" si="10"/>
        <v/>
      </c>
      <c r="Q40" s="9" t="str">
        <f t="shared" si="11"/>
        <v/>
      </c>
      <c r="R40" s="9" t="str">
        <f t="shared" si="14"/>
        <v/>
      </c>
      <c r="S40" s="9" t="str">
        <f t="shared" si="19"/>
        <v/>
      </c>
      <c r="T40" s="9" t="str">
        <f t="shared" ca="1" si="20"/>
        <v/>
      </c>
      <c r="U40" s="9" t="str">
        <f>IF($AC40="","",IFERROR(MIN(0,MATCH($AG40&amp;"_"&amp;$AH40&amp;"_"&amp;$AI40,教育課程!$M:$M,0)),1))</f>
        <v/>
      </c>
      <c r="V40" s="9" t="str">
        <f t="shared" si="21"/>
        <v/>
      </c>
      <c r="W40" s="9" t="str">
        <f t="shared" si="22"/>
        <v/>
      </c>
      <c r="X40" s="9" t="str">
        <f t="shared" si="12"/>
        <v/>
      </c>
      <c r="Y40" s="9" t="str">
        <f t="shared" si="13"/>
        <v/>
      </c>
      <c r="Z40" s="9" t="str">
        <f>IF($AC40="","",$AC40&amp;COUNTIF($AC$4:$AC40,$AC40))</f>
        <v/>
      </c>
      <c r="AA40" s="9" t="str">
        <f>IF($X40&gt;0,"",VLOOKUP($AG40&amp;"_"&amp;$AH40&amp;"_"&amp;$AI40,教育課程!$M:$N,2,0)&amp;RIGHT($AE40,2)&amp;RIGHT($AJ40&amp;$AK40,2))</f>
        <v/>
      </c>
      <c r="AB40" s="31">
        <v>37</v>
      </c>
      <c r="AC40" s="64"/>
      <c r="AD40" s="13" t="str">
        <f>IFERROR(HLOOKUP($AC40,学籍記録!$K$2:$O$5,4,0),"")</f>
        <v/>
      </c>
      <c r="AE40" s="64"/>
      <c r="AF40" s="9" t="str">
        <f>IF(OR($AC40="",$AE40=""),"",IFERROR(VLOOKUP($AC40&amp;$AE40,出席記録!$I:$P,8,0),""))</f>
        <v/>
      </c>
      <c r="AG40" s="64"/>
      <c r="AH40" s="63"/>
      <c r="AI40" s="63"/>
      <c r="AJ40" s="64"/>
      <c r="AK40" s="64"/>
      <c r="AL40" s="63"/>
      <c r="AM40" s="63"/>
      <c r="AN40" s="63"/>
    </row>
    <row r="41" spans="7:48" x14ac:dyDescent="0.4">
      <c r="G41" s="9">
        <v>1941</v>
      </c>
      <c r="J41" s="9">
        <v>40</v>
      </c>
      <c r="K41" s="9" t="str">
        <f t="shared" si="15"/>
        <v/>
      </c>
      <c r="L41" s="9" t="str">
        <f t="shared" si="16"/>
        <v/>
      </c>
      <c r="M41" s="9" t="str">
        <f t="shared" si="17"/>
        <v/>
      </c>
      <c r="N41" s="9" t="str">
        <f t="shared" si="18"/>
        <v/>
      </c>
      <c r="O41" s="9" t="str">
        <f t="shared" si="9"/>
        <v/>
      </c>
      <c r="P41" s="9" t="str">
        <f t="shared" si="10"/>
        <v/>
      </c>
      <c r="Q41" s="9" t="str">
        <f t="shared" si="11"/>
        <v/>
      </c>
      <c r="R41" s="9" t="str">
        <f t="shared" si="14"/>
        <v/>
      </c>
      <c r="S41" s="9" t="str">
        <f t="shared" si="19"/>
        <v/>
      </c>
      <c r="T41" s="9" t="str">
        <f t="shared" ca="1" si="20"/>
        <v/>
      </c>
      <c r="U41" s="9" t="str">
        <f>IF($AC41="","",IFERROR(MIN(0,MATCH($AG41&amp;"_"&amp;$AH41&amp;"_"&amp;$AI41,教育課程!$M:$M,0)),1))</f>
        <v/>
      </c>
      <c r="V41" s="9" t="str">
        <f t="shared" si="21"/>
        <v/>
      </c>
      <c r="W41" s="9" t="str">
        <f t="shared" si="22"/>
        <v/>
      </c>
      <c r="X41" s="9" t="str">
        <f t="shared" si="12"/>
        <v/>
      </c>
      <c r="Y41" s="9" t="str">
        <f t="shared" si="13"/>
        <v/>
      </c>
      <c r="Z41" s="9" t="str">
        <f>IF($AC41="","",$AC41&amp;COUNTIF($AC$4:$AC41,$AC41))</f>
        <v/>
      </c>
      <c r="AA41" s="9" t="str">
        <f>IF($X41&gt;0,"",VLOOKUP($AG41&amp;"_"&amp;$AH41&amp;"_"&amp;$AI41,教育課程!$M:$N,2,0)&amp;RIGHT($AE41,2)&amp;RIGHT($AJ41&amp;$AK41,2))</f>
        <v/>
      </c>
      <c r="AB41" s="31">
        <v>38</v>
      </c>
      <c r="AC41" s="64"/>
      <c r="AD41" s="13" t="str">
        <f>IFERROR(HLOOKUP($AC41,学籍記録!$K$2:$O$5,4,0),"")</f>
        <v/>
      </c>
      <c r="AE41" s="64"/>
      <c r="AF41" s="9" t="str">
        <f>IF(OR($AC41="",$AE41=""),"",IFERROR(VLOOKUP($AC41&amp;$AE41,出席記録!$I:$P,8,0),""))</f>
        <v/>
      </c>
      <c r="AG41" s="64"/>
      <c r="AH41" s="63"/>
      <c r="AI41" s="63"/>
      <c r="AJ41" s="64"/>
      <c r="AK41" s="64"/>
      <c r="AL41" s="63"/>
      <c r="AM41" s="63"/>
      <c r="AN41" s="63"/>
    </row>
    <row r="42" spans="7:48" x14ac:dyDescent="0.4">
      <c r="G42" s="9">
        <v>1942</v>
      </c>
      <c r="J42" s="9">
        <v>41</v>
      </c>
      <c r="K42" s="9" t="str">
        <f t="shared" si="15"/>
        <v/>
      </c>
      <c r="L42" s="9" t="str">
        <f t="shared" si="16"/>
        <v/>
      </c>
      <c r="M42" s="9" t="str">
        <f t="shared" si="17"/>
        <v/>
      </c>
      <c r="N42" s="9" t="str">
        <f t="shared" si="18"/>
        <v/>
      </c>
      <c r="O42" s="9" t="str">
        <f t="shared" si="9"/>
        <v/>
      </c>
      <c r="P42" s="9" t="str">
        <f t="shared" si="10"/>
        <v/>
      </c>
      <c r="Q42" s="9" t="str">
        <f t="shared" si="11"/>
        <v/>
      </c>
      <c r="R42" s="9" t="str">
        <f t="shared" si="14"/>
        <v/>
      </c>
      <c r="S42" s="9" t="str">
        <f t="shared" si="19"/>
        <v/>
      </c>
      <c r="T42" s="9" t="str">
        <f t="shared" ca="1" si="20"/>
        <v/>
      </c>
      <c r="U42" s="9" t="str">
        <f>IF($AC42="","",IFERROR(MIN(0,MATCH($AG42&amp;"_"&amp;$AH42&amp;"_"&amp;$AI42,教育課程!$M:$M,0)),1))</f>
        <v/>
      </c>
      <c r="V42" s="9" t="str">
        <f t="shared" si="21"/>
        <v/>
      </c>
      <c r="W42" s="9" t="str">
        <f t="shared" si="22"/>
        <v/>
      </c>
      <c r="X42" s="9" t="str">
        <f t="shared" si="12"/>
        <v/>
      </c>
      <c r="Y42" s="9" t="str">
        <f t="shared" si="13"/>
        <v/>
      </c>
      <c r="Z42" s="9" t="str">
        <f>IF($AC42="","",$AC42&amp;COUNTIF($AC$4:$AC42,$AC42))</f>
        <v/>
      </c>
      <c r="AA42" s="9" t="str">
        <f>IF($X42&gt;0,"",VLOOKUP($AG42&amp;"_"&amp;$AH42&amp;"_"&amp;$AI42,教育課程!$M:$N,2,0)&amp;RIGHT($AE42,2)&amp;RIGHT($AJ42&amp;$AK42,2))</f>
        <v/>
      </c>
      <c r="AB42" s="31">
        <v>39</v>
      </c>
      <c r="AC42" s="64"/>
      <c r="AD42" s="13" t="str">
        <f>IFERROR(HLOOKUP($AC42,学籍記録!$K$2:$O$5,4,0),"")</f>
        <v/>
      </c>
      <c r="AE42" s="64"/>
      <c r="AF42" s="9" t="str">
        <f>IF(OR($AC42="",$AE42=""),"",IFERROR(VLOOKUP($AC42&amp;$AE42,出席記録!$I:$P,8,0),""))</f>
        <v/>
      </c>
      <c r="AG42" s="64"/>
      <c r="AH42" s="63"/>
      <c r="AI42" s="63"/>
      <c r="AJ42" s="64"/>
      <c r="AK42" s="64"/>
      <c r="AL42" s="63"/>
      <c r="AM42" s="63"/>
      <c r="AN42" s="63"/>
    </row>
    <row r="43" spans="7:48" x14ac:dyDescent="0.4">
      <c r="G43" s="9">
        <v>1943</v>
      </c>
      <c r="J43" s="9">
        <v>42</v>
      </c>
      <c r="K43" s="9" t="str">
        <f t="shared" si="15"/>
        <v/>
      </c>
      <c r="L43" s="9" t="str">
        <f t="shared" si="16"/>
        <v/>
      </c>
      <c r="M43" s="9" t="str">
        <f t="shared" si="17"/>
        <v/>
      </c>
      <c r="N43" s="9" t="str">
        <f t="shared" si="18"/>
        <v/>
      </c>
      <c r="O43" s="9" t="str">
        <f t="shared" si="9"/>
        <v/>
      </c>
      <c r="P43" s="9" t="str">
        <f t="shared" si="10"/>
        <v/>
      </c>
      <c r="Q43" s="9" t="str">
        <f t="shared" si="11"/>
        <v/>
      </c>
      <c r="R43" s="9" t="str">
        <f t="shared" si="14"/>
        <v/>
      </c>
      <c r="S43" s="9" t="str">
        <f t="shared" si="19"/>
        <v/>
      </c>
      <c r="T43" s="9" t="str">
        <f t="shared" ca="1" si="20"/>
        <v/>
      </c>
      <c r="U43" s="9" t="str">
        <f>IF($AC43="","",IFERROR(MIN(0,MATCH($AG43&amp;"_"&amp;$AH43&amp;"_"&amp;$AI43,教育課程!$M:$M,0)),1))</f>
        <v/>
      </c>
      <c r="V43" s="9" t="str">
        <f t="shared" si="21"/>
        <v/>
      </c>
      <c r="W43" s="9" t="str">
        <f t="shared" si="22"/>
        <v/>
      </c>
      <c r="X43" s="9" t="str">
        <f t="shared" si="12"/>
        <v/>
      </c>
      <c r="Y43" s="9" t="str">
        <f t="shared" si="13"/>
        <v/>
      </c>
      <c r="Z43" s="9" t="str">
        <f>IF($AC43="","",$AC43&amp;COUNTIF($AC$4:$AC43,$AC43))</f>
        <v/>
      </c>
      <c r="AA43" s="9" t="str">
        <f>IF($X43&gt;0,"",VLOOKUP($AG43&amp;"_"&amp;$AH43&amp;"_"&amp;$AI43,教育課程!$M:$N,2,0)&amp;RIGHT($AE43,2)&amp;RIGHT($AJ43&amp;$AK43,2))</f>
        <v/>
      </c>
      <c r="AB43" s="31">
        <v>40</v>
      </c>
      <c r="AC43" s="64"/>
      <c r="AD43" s="13" t="str">
        <f>IFERROR(HLOOKUP($AC43,学籍記録!$K$2:$O$5,4,0),"")</f>
        <v/>
      </c>
      <c r="AE43" s="64"/>
      <c r="AF43" s="9" t="str">
        <f>IF(OR($AC43="",$AE43=""),"",IFERROR(VLOOKUP($AC43&amp;$AE43,出席記録!$I:$P,8,0),""))</f>
        <v/>
      </c>
      <c r="AG43" s="64"/>
      <c r="AH43" s="63"/>
      <c r="AI43" s="63"/>
      <c r="AJ43" s="64"/>
      <c r="AK43" s="64"/>
      <c r="AL43" s="63"/>
      <c r="AM43" s="63"/>
      <c r="AN43" s="63"/>
    </row>
    <row r="44" spans="7:48" x14ac:dyDescent="0.4">
      <c r="G44" s="9">
        <v>1944</v>
      </c>
      <c r="J44" s="9">
        <v>43</v>
      </c>
      <c r="K44" s="9" t="str">
        <f t="shared" si="15"/>
        <v/>
      </c>
      <c r="L44" s="9" t="str">
        <f t="shared" si="16"/>
        <v/>
      </c>
      <c r="M44" s="9" t="str">
        <f t="shared" si="17"/>
        <v/>
      </c>
      <c r="N44" s="9" t="str">
        <f t="shared" si="18"/>
        <v/>
      </c>
      <c r="O44" s="9" t="str">
        <f t="shared" si="9"/>
        <v/>
      </c>
      <c r="P44" s="9" t="str">
        <f t="shared" si="10"/>
        <v/>
      </c>
      <c r="Q44" s="9" t="str">
        <f t="shared" si="11"/>
        <v/>
      </c>
      <c r="R44" s="9" t="str">
        <f t="shared" si="14"/>
        <v/>
      </c>
      <c r="S44" s="9" t="str">
        <f t="shared" si="19"/>
        <v/>
      </c>
      <c r="T44" s="9" t="str">
        <f t="shared" ca="1" si="20"/>
        <v/>
      </c>
      <c r="U44" s="9" t="str">
        <f>IF($AC44="","",IFERROR(MIN(0,MATCH($AG44&amp;"_"&amp;$AH44&amp;"_"&amp;$AI44,教育課程!$M:$M,0)),1))</f>
        <v/>
      </c>
      <c r="V44" s="9" t="str">
        <f t="shared" si="21"/>
        <v/>
      </c>
      <c r="W44" s="9" t="str">
        <f t="shared" si="22"/>
        <v/>
      </c>
      <c r="X44" s="9" t="str">
        <f t="shared" si="12"/>
        <v/>
      </c>
      <c r="Y44" s="9" t="str">
        <f t="shared" si="13"/>
        <v/>
      </c>
      <c r="Z44" s="9" t="str">
        <f>IF($AC44="","",$AC44&amp;COUNTIF($AC$4:$AC44,$AC44))</f>
        <v/>
      </c>
      <c r="AA44" s="9" t="str">
        <f>IF($X44&gt;0,"",VLOOKUP($AG44&amp;"_"&amp;$AH44&amp;"_"&amp;$AI44,教育課程!$M:$N,2,0)&amp;RIGHT($AE44,2)&amp;RIGHT($AJ44&amp;$AK44,2))</f>
        <v/>
      </c>
      <c r="AB44" s="31">
        <v>41</v>
      </c>
      <c r="AC44" s="64"/>
      <c r="AD44" s="13" t="str">
        <f>IFERROR(HLOOKUP($AC44,学籍記録!$K$2:$O$5,4,0),"")</f>
        <v/>
      </c>
      <c r="AE44" s="64"/>
      <c r="AF44" s="9" t="str">
        <f>IF(OR($AC44="",$AE44=""),"",IFERROR(VLOOKUP($AC44&amp;$AE44,出席記録!$I:$P,8,0),""))</f>
        <v/>
      </c>
      <c r="AG44" s="64"/>
      <c r="AH44" s="63"/>
      <c r="AI44" s="63"/>
      <c r="AJ44" s="64"/>
      <c r="AK44" s="64"/>
      <c r="AL44" s="63"/>
      <c r="AM44" s="63"/>
      <c r="AN44" s="63"/>
    </row>
    <row r="45" spans="7:48" x14ac:dyDescent="0.4">
      <c r="G45" s="9">
        <v>1945</v>
      </c>
      <c r="J45" s="9">
        <v>44</v>
      </c>
      <c r="K45" s="9" t="str">
        <f t="shared" si="15"/>
        <v/>
      </c>
      <c r="L45" s="9" t="str">
        <f t="shared" si="16"/>
        <v/>
      </c>
      <c r="M45" s="9" t="str">
        <f t="shared" si="17"/>
        <v/>
      </c>
      <c r="N45" s="9" t="str">
        <f t="shared" si="18"/>
        <v/>
      </c>
      <c r="O45" s="9" t="str">
        <f t="shared" si="9"/>
        <v/>
      </c>
      <c r="P45" s="9" t="str">
        <f t="shared" si="10"/>
        <v/>
      </c>
      <c r="Q45" s="9" t="str">
        <f t="shared" si="11"/>
        <v/>
      </c>
      <c r="R45" s="9" t="str">
        <f t="shared" si="14"/>
        <v/>
      </c>
      <c r="S45" s="9" t="str">
        <f t="shared" si="19"/>
        <v/>
      </c>
      <c r="T45" s="9" t="str">
        <f t="shared" ca="1" si="20"/>
        <v/>
      </c>
      <c r="U45" s="9" t="str">
        <f>IF($AC45="","",IFERROR(MIN(0,MATCH($AG45&amp;"_"&amp;$AH45&amp;"_"&amp;$AI45,教育課程!$M:$M,0)),1))</f>
        <v/>
      </c>
      <c r="V45" s="9" t="str">
        <f t="shared" si="21"/>
        <v/>
      </c>
      <c r="W45" s="9" t="str">
        <f t="shared" si="22"/>
        <v/>
      </c>
      <c r="X45" s="9" t="str">
        <f t="shared" si="12"/>
        <v/>
      </c>
      <c r="Y45" s="9" t="str">
        <f t="shared" si="13"/>
        <v/>
      </c>
      <c r="Z45" s="9" t="str">
        <f>IF($AC45="","",$AC45&amp;COUNTIF($AC$4:$AC45,$AC45))</f>
        <v/>
      </c>
      <c r="AA45" s="9" t="str">
        <f>IF($X45&gt;0,"",VLOOKUP($AG45&amp;"_"&amp;$AH45&amp;"_"&amp;$AI45,教育課程!$M:$N,2,0)&amp;RIGHT($AE45,2)&amp;RIGHT($AJ45&amp;$AK45,2))</f>
        <v/>
      </c>
      <c r="AB45" s="31">
        <v>42</v>
      </c>
      <c r="AC45" s="64"/>
      <c r="AD45" s="13" t="str">
        <f>IFERROR(HLOOKUP($AC45,学籍記録!$K$2:$O$5,4,0),"")</f>
        <v/>
      </c>
      <c r="AE45" s="64"/>
      <c r="AF45" s="9" t="str">
        <f>IF(OR($AC45="",$AE45=""),"",IFERROR(VLOOKUP($AC45&amp;$AE45,出席記録!$I:$P,8,0),""))</f>
        <v/>
      </c>
      <c r="AG45" s="64"/>
      <c r="AH45" s="63"/>
      <c r="AI45" s="63"/>
      <c r="AJ45" s="64"/>
      <c r="AK45" s="64"/>
      <c r="AL45" s="63"/>
      <c r="AM45" s="63"/>
      <c r="AN45" s="63"/>
    </row>
    <row r="46" spans="7:48" x14ac:dyDescent="0.4">
      <c r="G46" s="9">
        <v>1946</v>
      </c>
      <c r="J46" s="9">
        <v>45</v>
      </c>
      <c r="K46" s="9" t="str">
        <f t="shared" si="15"/>
        <v/>
      </c>
      <c r="L46" s="9" t="str">
        <f t="shared" si="16"/>
        <v/>
      </c>
      <c r="M46" s="9" t="str">
        <f t="shared" si="17"/>
        <v/>
      </c>
      <c r="N46" s="9" t="str">
        <f t="shared" si="18"/>
        <v/>
      </c>
      <c r="O46" s="9" t="str">
        <f t="shared" si="9"/>
        <v/>
      </c>
      <c r="P46" s="9" t="str">
        <f t="shared" si="10"/>
        <v/>
      </c>
      <c r="Q46" s="9" t="str">
        <f t="shared" si="11"/>
        <v/>
      </c>
      <c r="R46" s="9" t="str">
        <f t="shared" si="14"/>
        <v/>
      </c>
      <c r="S46" s="9" t="str">
        <f t="shared" si="19"/>
        <v/>
      </c>
      <c r="T46" s="9" t="str">
        <f t="shared" ca="1" si="20"/>
        <v/>
      </c>
      <c r="U46" s="9" t="str">
        <f>IF($AC46="","",IFERROR(MIN(0,MATCH($AG46&amp;"_"&amp;$AH46&amp;"_"&amp;$AI46,教育課程!$M:$M,0)),1))</f>
        <v/>
      </c>
      <c r="V46" s="9" t="str">
        <f t="shared" si="21"/>
        <v/>
      </c>
      <c r="W46" s="9" t="str">
        <f t="shared" si="22"/>
        <v/>
      </c>
      <c r="X46" s="9" t="str">
        <f t="shared" si="12"/>
        <v/>
      </c>
      <c r="Y46" s="9" t="str">
        <f t="shared" si="13"/>
        <v/>
      </c>
      <c r="Z46" s="9" t="str">
        <f>IF($AC46="","",$AC46&amp;COUNTIF($AC$4:$AC46,$AC46))</f>
        <v/>
      </c>
      <c r="AA46" s="9" t="str">
        <f>IF($X46&gt;0,"",VLOOKUP($AG46&amp;"_"&amp;$AH46&amp;"_"&amp;$AI46,教育課程!$M:$N,2,0)&amp;RIGHT($AE46,2)&amp;RIGHT($AJ46&amp;$AK46,2))</f>
        <v/>
      </c>
      <c r="AB46" s="31">
        <v>43</v>
      </c>
      <c r="AC46" s="64"/>
      <c r="AD46" s="13" t="str">
        <f>IFERROR(HLOOKUP($AC46,学籍記録!$K$2:$O$5,4,0),"")</f>
        <v/>
      </c>
      <c r="AE46" s="64"/>
      <c r="AF46" s="9" t="str">
        <f>IF(OR($AC46="",$AE46=""),"",IFERROR(VLOOKUP($AC46&amp;$AE46,出席記録!$I:$P,8,0),""))</f>
        <v/>
      </c>
      <c r="AG46" s="64"/>
      <c r="AH46" s="63"/>
      <c r="AI46" s="63"/>
      <c r="AJ46" s="64"/>
      <c r="AK46" s="64"/>
      <c r="AL46" s="63"/>
      <c r="AM46" s="63"/>
      <c r="AN46" s="63"/>
    </row>
    <row r="47" spans="7:48" x14ac:dyDescent="0.4">
      <c r="G47" s="9">
        <v>1947</v>
      </c>
      <c r="J47" s="9">
        <v>46</v>
      </c>
      <c r="K47" s="9" t="str">
        <f t="shared" si="15"/>
        <v/>
      </c>
      <c r="L47" s="9" t="str">
        <f t="shared" si="16"/>
        <v/>
      </c>
      <c r="M47" s="9" t="str">
        <f t="shared" si="17"/>
        <v/>
      </c>
      <c r="N47" s="9" t="str">
        <f t="shared" si="18"/>
        <v/>
      </c>
      <c r="O47" s="9" t="str">
        <f t="shared" si="9"/>
        <v/>
      </c>
      <c r="P47" s="9" t="str">
        <f t="shared" si="10"/>
        <v/>
      </c>
      <c r="Q47" s="9" t="str">
        <f t="shared" si="11"/>
        <v/>
      </c>
      <c r="R47" s="9" t="str">
        <f t="shared" si="14"/>
        <v/>
      </c>
      <c r="S47" s="9" t="str">
        <f t="shared" si="19"/>
        <v/>
      </c>
      <c r="T47" s="9" t="str">
        <f t="shared" ca="1" si="20"/>
        <v/>
      </c>
      <c r="U47" s="9" t="str">
        <f>IF($AC47="","",IFERROR(MIN(0,MATCH($AG47&amp;"_"&amp;$AH47&amp;"_"&amp;$AI47,教育課程!$M:$M,0)),1))</f>
        <v/>
      </c>
      <c r="V47" s="9" t="str">
        <f t="shared" si="21"/>
        <v/>
      </c>
      <c r="W47" s="9" t="str">
        <f t="shared" si="22"/>
        <v/>
      </c>
      <c r="X47" s="9" t="str">
        <f t="shared" si="12"/>
        <v/>
      </c>
      <c r="Y47" s="9" t="str">
        <f t="shared" si="13"/>
        <v/>
      </c>
      <c r="Z47" s="9" t="str">
        <f>IF($AC47="","",$AC47&amp;COUNTIF($AC$4:$AC47,$AC47))</f>
        <v/>
      </c>
      <c r="AA47" s="9" t="str">
        <f>IF($X47&gt;0,"",VLOOKUP($AG47&amp;"_"&amp;$AH47&amp;"_"&amp;$AI47,教育課程!$M:$N,2,0)&amp;RIGHT($AE47,2)&amp;RIGHT($AJ47&amp;$AK47,2))</f>
        <v/>
      </c>
      <c r="AB47" s="31">
        <v>44</v>
      </c>
      <c r="AC47" s="64"/>
      <c r="AD47" s="13" t="str">
        <f>IFERROR(HLOOKUP($AC47,学籍記録!$K$2:$O$5,4,0),"")</f>
        <v/>
      </c>
      <c r="AE47" s="64"/>
      <c r="AF47" s="9" t="str">
        <f>IF(OR($AC47="",$AE47=""),"",IFERROR(VLOOKUP($AC47&amp;$AE47,出席記録!$I:$P,8,0),""))</f>
        <v/>
      </c>
      <c r="AG47" s="64"/>
      <c r="AH47" s="63"/>
      <c r="AI47" s="63"/>
      <c r="AJ47" s="64"/>
      <c r="AK47" s="64"/>
      <c r="AL47" s="63"/>
      <c r="AM47" s="63"/>
      <c r="AN47" s="63"/>
    </row>
    <row r="48" spans="7:48" x14ac:dyDescent="0.4">
      <c r="G48" s="9">
        <v>1948</v>
      </c>
      <c r="J48" s="9">
        <v>47</v>
      </c>
      <c r="K48" s="9" t="str">
        <f t="shared" si="15"/>
        <v/>
      </c>
      <c r="L48" s="9" t="str">
        <f t="shared" si="16"/>
        <v/>
      </c>
      <c r="M48" s="9" t="str">
        <f t="shared" si="17"/>
        <v/>
      </c>
      <c r="N48" s="9" t="str">
        <f t="shared" si="18"/>
        <v/>
      </c>
      <c r="O48" s="9" t="str">
        <f t="shared" si="9"/>
        <v/>
      </c>
      <c r="P48" s="9" t="str">
        <f t="shared" si="10"/>
        <v/>
      </c>
      <c r="Q48" s="9" t="str">
        <f t="shared" si="11"/>
        <v/>
      </c>
      <c r="R48" s="9" t="str">
        <f t="shared" si="14"/>
        <v/>
      </c>
      <c r="S48" s="9" t="str">
        <f t="shared" si="19"/>
        <v/>
      </c>
      <c r="T48" s="9" t="str">
        <f t="shared" ca="1" si="20"/>
        <v/>
      </c>
      <c r="U48" s="9" t="str">
        <f>IF($AC48="","",IFERROR(MIN(0,MATCH($AG48&amp;"_"&amp;$AH48&amp;"_"&amp;$AI48,教育課程!$M:$M,0)),1))</f>
        <v/>
      </c>
      <c r="V48" s="9" t="str">
        <f t="shared" si="21"/>
        <v/>
      </c>
      <c r="W48" s="9" t="str">
        <f t="shared" si="22"/>
        <v/>
      </c>
      <c r="X48" s="9" t="str">
        <f t="shared" si="12"/>
        <v/>
      </c>
      <c r="Y48" s="9" t="str">
        <f t="shared" si="13"/>
        <v/>
      </c>
      <c r="Z48" s="9" t="str">
        <f>IF($AC48="","",$AC48&amp;COUNTIF($AC$4:$AC48,$AC48))</f>
        <v/>
      </c>
      <c r="AA48" s="9" t="str">
        <f>IF($X48&gt;0,"",VLOOKUP($AG48&amp;"_"&amp;$AH48&amp;"_"&amp;$AI48,教育課程!$M:$N,2,0)&amp;RIGHT($AE48,2)&amp;RIGHT($AJ48&amp;$AK48,2))</f>
        <v/>
      </c>
      <c r="AB48" s="31">
        <v>45</v>
      </c>
      <c r="AC48" s="64"/>
      <c r="AD48" s="13" t="str">
        <f>IFERROR(HLOOKUP($AC48,学籍記録!$K$2:$O$5,4,0),"")</f>
        <v/>
      </c>
      <c r="AE48" s="64"/>
      <c r="AF48" s="9" t="str">
        <f>IF(OR($AC48="",$AE48=""),"",IFERROR(VLOOKUP($AC48&amp;$AE48,出席記録!$I:$P,8,0),""))</f>
        <v/>
      </c>
      <c r="AG48" s="64"/>
      <c r="AH48" s="63"/>
      <c r="AI48" s="63"/>
      <c r="AJ48" s="64"/>
      <c r="AK48" s="64"/>
      <c r="AL48" s="63"/>
      <c r="AM48" s="63"/>
      <c r="AN48" s="63"/>
    </row>
    <row r="49" spans="7:40" x14ac:dyDescent="0.4">
      <c r="G49" s="9">
        <v>1949</v>
      </c>
      <c r="J49" s="9">
        <v>48</v>
      </c>
      <c r="K49" s="9" t="str">
        <f t="shared" si="15"/>
        <v/>
      </c>
      <c r="L49" s="9" t="str">
        <f t="shared" si="16"/>
        <v/>
      </c>
      <c r="M49" s="9" t="str">
        <f t="shared" si="17"/>
        <v/>
      </c>
      <c r="N49" s="9" t="str">
        <f t="shared" si="18"/>
        <v/>
      </c>
      <c r="O49" s="9" t="str">
        <f t="shared" si="9"/>
        <v/>
      </c>
      <c r="P49" s="9" t="str">
        <f t="shared" si="10"/>
        <v/>
      </c>
      <c r="Q49" s="9" t="str">
        <f t="shared" si="11"/>
        <v/>
      </c>
      <c r="R49" s="9" t="str">
        <f t="shared" si="14"/>
        <v/>
      </c>
      <c r="S49" s="9" t="str">
        <f t="shared" si="19"/>
        <v/>
      </c>
      <c r="T49" s="9" t="str">
        <f t="shared" ca="1" si="20"/>
        <v/>
      </c>
      <c r="U49" s="9" t="str">
        <f>IF($AC49="","",IFERROR(MIN(0,MATCH($AG49&amp;"_"&amp;$AH49&amp;"_"&amp;$AI49,教育課程!$M:$M,0)),1))</f>
        <v/>
      </c>
      <c r="V49" s="9" t="str">
        <f t="shared" si="21"/>
        <v/>
      </c>
      <c r="W49" s="9" t="str">
        <f t="shared" si="22"/>
        <v/>
      </c>
      <c r="X49" s="9" t="str">
        <f t="shared" si="12"/>
        <v/>
      </c>
      <c r="Y49" s="9" t="str">
        <f t="shared" si="13"/>
        <v/>
      </c>
      <c r="Z49" s="9" t="str">
        <f>IF($AC49="","",$AC49&amp;COUNTIF($AC$4:$AC49,$AC49))</f>
        <v/>
      </c>
      <c r="AA49" s="9" t="str">
        <f>IF($X49&gt;0,"",VLOOKUP($AG49&amp;"_"&amp;$AH49&amp;"_"&amp;$AI49,教育課程!$M:$N,2,0)&amp;RIGHT($AE49,2)&amp;RIGHT($AJ49&amp;$AK49,2))</f>
        <v/>
      </c>
      <c r="AB49" s="31">
        <v>46</v>
      </c>
      <c r="AC49" s="64"/>
      <c r="AD49" s="13" t="str">
        <f>IFERROR(HLOOKUP($AC49,学籍記録!$K$2:$O$5,4,0),"")</f>
        <v/>
      </c>
      <c r="AE49" s="64"/>
      <c r="AF49" s="9" t="str">
        <f>IF(OR($AC49="",$AE49=""),"",IFERROR(VLOOKUP($AC49&amp;$AE49,出席記録!$I:$P,8,0),""))</f>
        <v/>
      </c>
      <c r="AG49" s="64"/>
      <c r="AH49" s="63"/>
      <c r="AI49" s="63"/>
      <c r="AJ49" s="64"/>
      <c r="AK49" s="64"/>
      <c r="AL49" s="63"/>
      <c r="AM49" s="63"/>
      <c r="AN49" s="63"/>
    </row>
    <row r="50" spans="7:40" x14ac:dyDescent="0.4">
      <c r="G50" s="9">
        <v>1950</v>
      </c>
      <c r="J50" s="9">
        <v>49</v>
      </c>
      <c r="K50" s="9" t="str">
        <f t="shared" si="15"/>
        <v/>
      </c>
      <c r="L50" s="9" t="str">
        <f t="shared" si="16"/>
        <v/>
      </c>
      <c r="M50" s="9" t="str">
        <f t="shared" si="17"/>
        <v/>
      </c>
      <c r="N50" s="9" t="str">
        <f t="shared" si="18"/>
        <v/>
      </c>
      <c r="O50" s="9" t="str">
        <f t="shared" si="9"/>
        <v/>
      </c>
      <c r="P50" s="9" t="str">
        <f t="shared" si="10"/>
        <v/>
      </c>
      <c r="Q50" s="9" t="str">
        <f t="shared" si="11"/>
        <v/>
      </c>
      <c r="R50" s="9" t="str">
        <f t="shared" si="14"/>
        <v/>
      </c>
      <c r="S50" s="9" t="str">
        <f t="shared" si="19"/>
        <v/>
      </c>
      <c r="T50" s="9" t="str">
        <f t="shared" ca="1" si="20"/>
        <v/>
      </c>
      <c r="U50" s="9" t="str">
        <f>IF($AC50="","",IFERROR(MIN(0,MATCH($AG50&amp;"_"&amp;$AH50&amp;"_"&amp;$AI50,教育課程!$M:$M,0)),1))</f>
        <v/>
      </c>
      <c r="V50" s="9" t="str">
        <f t="shared" si="21"/>
        <v/>
      </c>
      <c r="W50" s="9" t="str">
        <f t="shared" si="22"/>
        <v/>
      </c>
      <c r="X50" s="9" t="str">
        <f t="shared" si="12"/>
        <v/>
      </c>
      <c r="Y50" s="9" t="str">
        <f t="shared" si="13"/>
        <v/>
      </c>
      <c r="Z50" s="9" t="str">
        <f>IF($AC50="","",$AC50&amp;COUNTIF($AC$4:$AC50,$AC50))</f>
        <v/>
      </c>
      <c r="AA50" s="9" t="str">
        <f>IF($X50&gt;0,"",VLOOKUP($AG50&amp;"_"&amp;$AH50&amp;"_"&amp;$AI50,教育課程!$M:$N,2,0)&amp;RIGHT($AE50,2)&amp;RIGHT($AJ50&amp;$AK50,2))</f>
        <v/>
      </c>
      <c r="AB50" s="31">
        <v>47</v>
      </c>
      <c r="AC50" s="64"/>
      <c r="AD50" s="13" t="str">
        <f>IFERROR(HLOOKUP($AC50,学籍記録!$K$2:$O$5,4,0),"")</f>
        <v/>
      </c>
      <c r="AE50" s="64"/>
      <c r="AF50" s="9" t="str">
        <f>IF(OR($AC50="",$AE50=""),"",IFERROR(VLOOKUP($AC50&amp;$AE50,出席記録!$I:$P,8,0),""))</f>
        <v/>
      </c>
      <c r="AG50" s="64"/>
      <c r="AH50" s="63"/>
      <c r="AI50" s="63"/>
      <c r="AJ50" s="64"/>
      <c r="AK50" s="64"/>
      <c r="AL50" s="63"/>
      <c r="AM50" s="63"/>
      <c r="AN50" s="63"/>
    </row>
    <row r="51" spans="7:40" x14ac:dyDescent="0.4">
      <c r="G51" s="9">
        <v>1951</v>
      </c>
      <c r="J51" s="9">
        <v>50</v>
      </c>
      <c r="K51" s="9" t="str">
        <f t="shared" si="15"/>
        <v/>
      </c>
      <c r="L51" s="9" t="str">
        <f t="shared" si="16"/>
        <v/>
      </c>
      <c r="M51" s="9" t="str">
        <f t="shared" si="17"/>
        <v/>
      </c>
      <c r="N51" s="9" t="str">
        <f t="shared" si="18"/>
        <v/>
      </c>
      <c r="O51" s="9" t="str">
        <f t="shared" si="9"/>
        <v/>
      </c>
      <c r="P51" s="9" t="str">
        <f t="shared" si="10"/>
        <v/>
      </c>
      <c r="Q51" s="9" t="str">
        <f t="shared" si="11"/>
        <v/>
      </c>
      <c r="R51" s="9" t="str">
        <f t="shared" si="14"/>
        <v/>
      </c>
      <c r="S51" s="9" t="str">
        <f t="shared" si="19"/>
        <v/>
      </c>
      <c r="T51" s="9" t="str">
        <f t="shared" ca="1" si="20"/>
        <v/>
      </c>
      <c r="U51" s="9" t="str">
        <f>IF($AC51="","",IFERROR(MIN(0,MATCH($AG51&amp;"_"&amp;$AH51&amp;"_"&amp;$AI51,教育課程!$M:$M,0)),1))</f>
        <v/>
      </c>
      <c r="V51" s="9" t="str">
        <f t="shared" si="21"/>
        <v/>
      </c>
      <c r="W51" s="9" t="str">
        <f t="shared" si="22"/>
        <v/>
      </c>
      <c r="X51" s="9" t="str">
        <f t="shared" si="12"/>
        <v/>
      </c>
      <c r="Y51" s="9" t="str">
        <f t="shared" si="13"/>
        <v/>
      </c>
      <c r="Z51" s="9" t="str">
        <f>IF($AC51="","",$AC51&amp;COUNTIF($AC$4:$AC51,$AC51))</f>
        <v/>
      </c>
      <c r="AA51" s="9" t="str">
        <f>IF($X51&gt;0,"",VLOOKUP($AG51&amp;"_"&amp;$AH51&amp;"_"&amp;$AI51,教育課程!$M:$N,2,0)&amp;RIGHT($AE51,2)&amp;RIGHT($AJ51&amp;$AK51,2))</f>
        <v/>
      </c>
      <c r="AB51" s="31">
        <v>48</v>
      </c>
      <c r="AC51" s="64"/>
      <c r="AD51" s="13" t="str">
        <f>IFERROR(HLOOKUP($AC51,学籍記録!$K$2:$O$5,4,0),"")</f>
        <v/>
      </c>
      <c r="AE51" s="64"/>
      <c r="AF51" s="9" t="str">
        <f>IF(OR($AC51="",$AE51=""),"",IFERROR(VLOOKUP($AC51&amp;$AE51,出席記録!$I:$P,8,0),""))</f>
        <v/>
      </c>
      <c r="AG51" s="64"/>
      <c r="AH51" s="63"/>
      <c r="AI51" s="63"/>
      <c r="AJ51" s="64"/>
      <c r="AK51" s="64"/>
      <c r="AL51" s="63"/>
      <c r="AM51" s="63"/>
      <c r="AN51" s="63"/>
    </row>
    <row r="52" spans="7:40" x14ac:dyDescent="0.4">
      <c r="G52" s="9">
        <v>1952</v>
      </c>
      <c r="K52" s="9" t="str">
        <f t="shared" si="15"/>
        <v/>
      </c>
      <c r="L52" s="9" t="str">
        <f t="shared" si="16"/>
        <v/>
      </c>
      <c r="M52" s="9" t="str">
        <f t="shared" si="17"/>
        <v/>
      </c>
      <c r="N52" s="9" t="str">
        <f t="shared" si="18"/>
        <v/>
      </c>
      <c r="O52" s="9" t="str">
        <f t="shared" si="9"/>
        <v/>
      </c>
      <c r="P52" s="9" t="str">
        <f t="shared" si="10"/>
        <v/>
      </c>
      <c r="Q52" s="9" t="str">
        <f t="shared" si="11"/>
        <v/>
      </c>
      <c r="R52" s="9" t="str">
        <f t="shared" si="14"/>
        <v/>
      </c>
      <c r="S52" s="9" t="str">
        <f t="shared" si="19"/>
        <v/>
      </c>
      <c r="T52" s="9" t="str">
        <f t="shared" ca="1" si="20"/>
        <v/>
      </c>
      <c r="U52" s="9" t="str">
        <f>IF($AC52="","",IFERROR(MIN(0,MATCH($AG52&amp;"_"&amp;$AH52&amp;"_"&amp;$AI52,教育課程!$M:$M,0)),1))</f>
        <v/>
      </c>
      <c r="V52" s="9" t="str">
        <f t="shared" si="21"/>
        <v/>
      </c>
      <c r="W52" s="9" t="str">
        <f t="shared" si="22"/>
        <v/>
      </c>
      <c r="X52" s="9" t="str">
        <f t="shared" si="12"/>
        <v/>
      </c>
      <c r="Y52" s="9" t="str">
        <f t="shared" si="13"/>
        <v/>
      </c>
      <c r="Z52" s="9" t="str">
        <f>IF($AC52="","",$AC52&amp;COUNTIF($AC$4:$AC52,$AC52))</f>
        <v/>
      </c>
      <c r="AA52" s="9" t="str">
        <f>IF($X52&gt;0,"",VLOOKUP($AG52&amp;"_"&amp;$AH52&amp;"_"&amp;$AI52,教育課程!$M:$N,2,0)&amp;RIGHT($AE52,2)&amp;RIGHT($AJ52&amp;$AK52,2))</f>
        <v/>
      </c>
      <c r="AB52" s="31">
        <v>49</v>
      </c>
      <c r="AC52" s="64"/>
      <c r="AD52" s="13" t="str">
        <f>IFERROR(HLOOKUP($AC52,学籍記録!$K$2:$O$5,4,0),"")</f>
        <v/>
      </c>
      <c r="AE52" s="64"/>
      <c r="AF52" s="9" t="str">
        <f>IF(OR($AC52="",$AE52=""),"",IFERROR(VLOOKUP($AC52&amp;$AE52,出席記録!$I:$P,8,0),""))</f>
        <v/>
      </c>
      <c r="AG52" s="64"/>
      <c r="AH52" s="63"/>
      <c r="AI52" s="63"/>
      <c r="AJ52" s="64"/>
      <c r="AK52" s="64"/>
      <c r="AL52" s="63"/>
      <c r="AM52" s="63"/>
      <c r="AN52" s="63"/>
    </row>
    <row r="53" spans="7:40" x14ac:dyDescent="0.4">
      <c r="G53" s="9">
        <v>1953</v>
      </c>
      <c r="K53" s="9" t="str">
        <f t="shared" si="15"/>
        <v/>
      </c>
      <c r="L53" s="9" t="str">
        <f t="shared" si="16"/>
        <v/>
      </c>
      <c r="M53" s="9" t="str">
        <f t="shared" si="17"/>
        <v/>
      </c>
      <c r="N53" s="9" t="str">
        <f t="shared" si="18"/>
        <v/>
      </c>
      <c r="O53" s="9" t="str">
        <f t="shared" si="9"/>
        <v/>
      </c>
      <c r="P53" s="9" t="str">
        <f t="shared" si="10"/>
        <v/>
      </c>
      <c r="Q53" s="9" t="str">
        <f t="shared" si="11"/>
        <v/>
      </c>
      <c r="R53" s="9" t="str">
        <f t="shared" si="14"/>
        <v/>
      </c>
      <c r="S53" s="9" t="str">
        <f t="shared" si="19"/>
        <v/>
      </c>
      <c r="T53" s="9" t="str">
        <f t="shared" ca="1" si="20"/>
        <v/>
      </c>
      <c r="U53" s="9" t="str">
        <f>IF($AC53="","",IFERROR(MIN(0,MATCH($AG53&amp;"_"&amp;$AH53&amp;"_"&amp;$AI53,教育課程!$M:$M,0)),1))</f>
        <v/>
      </c>
      <c r="V53" s="9" t="str">
        <f t="shared" si="21"/>
        <v/>
      </c>
      <c r="W53" s="9" t="str">
        <f t="shared" si="22"/>
        <v/>
      </c>
      <c r="X53" s="9" t="str">
        <f t="shared" si="12"/>
        <v/>
      </c>
      <c r="Y53" s="9" t="str">
        <f t="shared" si="13"/>
        <v/>
      </c>
      <c r="Z53" s="9" t="str">
        <f>IF($AC53="","",$AC53&amp;COUNTIF($AC$4:$AC53,$AC53))</f>
        <v/>
      </c>
      <c r="AA53" s="9" t="str">
        <f>IF($X53&gt;0,"",VLOOKUP($AG53&amp;"_"&amp;$AH53&amp;"_"&amp;$AI53,教育課程!$M:$N,2,0)&amp;RIGHT($AE53,2)&amp;RIGHT($AJ53&amp;$AK53,2))</f>
        <v/>
      </c>
      <c r="AB53" s="31">
        <v>50</v>
      </c>
      <c r="AC53" s="64"/>
      <c r="AD53" s="13" t="str">
        <f>IFERROR(HLOOKUP($AC53,学籍記録!$K$2:$O$5,4,0),"")</f>
        <v/>
      </c>
      <c r="AE53" s="64"/>
      <c r="AF53" s="9" t="str">
        <f>IF(OR($AC53="",$AE53=""),"",IFERROR(VLOOKUP($AC53&amp;$AE53,出席記録!$I:$P,8,0),""))</f>
        <v/>
      </c>
      <c r="AG53" s="64"/>
      <c r="AH53" s="63"/>
      <c r="AI53" s="63"/>
      <c r="AJ53" s="64"/>
      <c r="AK53" s="64"/>
      <c r="AL53" s="63"/>
      <c r="AM53" s="63"/>
      <c r="AN53" s="63"/>
    </row>
    <row r="54" spans="7:40" x14ac:dyDescent="0.4">
      <c r="G54" s="9">
        <v>1954</v>
      </c>
      <c r="X54" s="9" t="str">
        <f t="shared" si="12"/>
        <v/>
      </c>
      <c r="Y54" s="9" t="str">
        <f t="shared" si="13"/>
        <v/>
      </c>
      <c r="AC54" s="64"/>
      <c r="AD54" s="63"/>
      <c r="AE54" s="64"/>
      <c r="AF54" s="64"/>
      <c r="AG54" s="64"/>
      <c r="AH54" s="63"/>
      <c r="AI54" s="63"/>
      <c r="AJ54" s="64"/>
      <c r="AK54" s="64"/>
      <c r="AL54" s="63"/>
      <c r="AM54" s="63"/>
      <c r="AN54" s="63"/>
    </row>
    <row r="55" spans="7:40" x14ac:dyDescent="0.4">
      <c r="G55" s="9">
        <v>1955</v>
      </c>
      <c r="X55" s="9" t="str">
        <f t="shared" si="12"/>
        <v/>
      </c>
      <c r="Y55" s="9" t="str">
        <f t="shared" si="13"/>
        <v/>
      </c>
      <c r="AC55" s="64"/>
      <c r="AD55" s="63"/>
      <c r="AE55" s="64"/>
      <c r="AF55" s="64"/>
      <c r="AG55" s="64"/>
      <c r="AH55" s="63"/>
      <c r="AI55" s="63"/>
      <c r="AJ55" s="64"/>
      <c r="AK55" s="64"/>
      <c r="AL55" s="63"/>
      <c r="AM55" s="63"/>
      <c r="AN55" s="63"/>
    </row>
    <row r="56" spans="7:40" x14ac:dyDescent="0.4">
      <c r="G56" s="9">
        <v>1956</v>
      </c>
      <c r="X56" s="9" t="str">
        <f t="shared" si="12"/>
        <v/>
      </c>
      <c r="Y56" s="9" t="str">
        <f t="shared" si="13"/>
        <v/>
      </c>
      <c r="AC56" s="64"/>
      <c r="AD56" s="63"/>
      <c r="AE56" s="64"/>
      <c r="AF56" s="64"/>
      <c r="AG56" s="64"/>
      <c r="AH56" s="63"/>
      <c r="AI56" s="63"/>
      <c r="AJ56" s="64"/>
      <c r="AK56" s="64"/>
      <c r="AL56" s="63"/>
      <c r="AM56" s="63"/>
      <c r="AN56" s="63"/>
    </row>
    <row r="57" spans="7:40" x14ac:dyDescent="0.4">
      <c r="G57" s="9">
        <v>1957</v>
      </c>
      <c r="X57" s="9" t="str">
        <f t="shared" si="12"/>
        <v/>
      </c>
      <c r="Y57" s="9" t="str">
        <f t="shared" si="13"/>
        <v/>
      </c>
      <c r="AC57" s="64"/>
      <c r="AD57" s="63"/>
      <c r="AE57" s="64"/>
      <c r="AF57" s="64"/>
      <c r="AG57" s="64"/>
      <c r="AH57" s="63"/>
      <c r="AI57" s="63"/>
      <c r="AJ57" s="64"/>
      <c r="AK57" s="64"/>
      <c r="AL57" s="63"/>
      <c r="AM57" s="63"/>
      <c r="AN57" s="63"/>
    </row>
    <row r="58" spans="7:40" x14ac:dyDescent="0.4">
      <c r="G58" s="9">
        <v>1958</v>
      </c>
      <c r="X58" s="9" t="str">
        <f t="shared" si="12"/>
        <v/>
      </c>
      <c r="Y58" s="9" t="str">
        <f t="shared" si="13"/>
        <v/>
      </c>
      <c r="AC58" s="64"/>
      <c r="AD58" s="63"/>
      <c r="AE58" s="64"/>
      <c r="AF58" s="64"/>
      <c r="AG58" s="64"/>
      <c r="AH58" s="63"/>
      <c r="AI58" s="63"/>
      <c r="AJ58" s="64"/>
      <c r="AK58" s="64"/>
      <c r="AL58" s="63"/>
      <c r="AM58" s="63"/>
      <c r="AN58" s="63"/>
    </row>
    <row r="59" spans="7:40" x14ac:dyDescent="0.4">
      <c r="G59" s="9">
        <v>1959</v>
      </c>
      <c r="X59" s="9" t="str">
        <f t="shared" si="12"/>
        <v/>
      </c>
      <c r="Y59" s="9" t="str">
        <f t="shared" si="13"/>
        <v/>
      </c>
      <c r="AC59" s="64"/>
      <c r="AD59" s="63"/>
      <c r="AE59" s="64"/>
      <c r="AF59" s="64"/>
      <c r="AG59" s="64"/>
      <c r="AH59" s="63"/>
      <c r="AI59" s="63"/>
      <c r="AJ59" s="64"/>
      <c r="AK59" s="64"/>
      <c r="AL59" s="63"/>
      <c r="AM59" s="63"/>
      <c r="AN59" s="63"/>
    </row>
    <row r="60" spans="7:40" x14ac:dyDescent="0.4">
      <c r="G60" s="9">
        <v>1960</v>
      </c>
      <c r="X60" s="9" t="str">
        <f t="shared" si="12"/>
        <v/>
      </c>
      <c r="Y60" s="9" t="str">
        <f t="shared" si="13"/>
        <v/>
      </c>
      <c r="AC60" s="64"/>
      <c r="AD60" s="63"/>
      <c r="AE60" s="64"/>
      <c r="AF60" s="64"/>
      <c r="AG60" s="64"/>
      <c r="AH60" s="63"/>
      <c r="AI60" s="63"/>
      <c r="AJ60" s="64"/>
      <c r="AK60" s="64"/>
      <c r="AL60" s="63"/>
      <c r="AM60" s="63"/>
      <c r="AN60" s="63"/>
    </row>
    <row r="61" spans="7:40" x14ac:dyDescent="0.4">
      <c r="G61" s="9">
        <v>1961</v>
      </c>
      <c r="X61" s="9" t="str">
        <f t="shared" si="12"/>
        <v/>
      </c>
      <c r="Y61" s="9" t="str">
        <f t="shared" si="13"/>
        <v/>
      </c>
      <c r="AC61" s="64"/>
      <c r="AD61" s="63"/>
      <c r="AE61" s="64"/>
      <c r="AF61" s="64"/>
      <c r="AG61" s="64"/>
      <c r="AH61" s="63"/>
      <c r="AI61" s="63"/>
      <c r="AJ61" s="64"/>
      <c r="AK61" s="64"/>
      <c r="AL61" s="63"/>
      <c r="AM61" s="63"/>
      <c r="AN61" s="63"/>
    </row>
    <row r="62" spans="7:40" x14ac:dyDescent="0.4">
      <c r="G62" s="9">
        <v>1962</v>
      </c>
      <c r="X62" s="9" t="str">
        <f t="shared" si="12"/>
        <v/>
      </c>
      <c r="Y62" s="9" t="str">
        <f t="shared" si="13"/>
        <v/>
      </c>
      <c r="AC62" s="64"/>
      <c r="AD62" s="63"/>
      <c r="AE62" s="64"/>
      <c r="AF62" s="64"/>
      <c r="AG62" s="64"/>
      <c r="AH62" s="63"/>
      <c r="AI62" s="63"/>
      <c r="AJ62" s="64"/>
      <c r="AK62" s="64"/>
      <c r="AL62" s="63"/>
      <c r="AM62" s="63"/>
      <c r="AN62" s="63"/>
    </row>
    <row r="63" spans="7:40" x14ac:dyDescent="0.4">
      <c r="G63" s="9">
        <v>1963</v>
      </c>
      <c r="X63" s="9" t="str">
        <f t="shared" si="12"/>
        <v/>
      </c>
      <c r="Y63" s="9" t="str">
        <f t="shared" si="13"/>
        <v/>
      </c>
      <c r="AC63" s="64"/>
      <c r="AD63" s="63"/>
      <c r="AE63" s="64"/>
      <c r="AF63" s="64"/>
      <c r="AG63" s="64"/>
      <c r="AH63" s="63"/>
      <c r="AI63" s="63"/>
      <c r="AJ63" s="64"/>
      <c r="AK63" s="64"/>
      <c r="AL63" s="63"/>
      <c r="AM63" s="63"/>
      <c r="AN63" s="63"/>
    </row>
    <row r="64" spans="7:40" x14ac:dyDescent="0.4">
      <c r="G64" s="9">
        <v>1964</v>
      </c>
      <c r="K64" s="9" t="str">
        <f t="shared" ref="K64:K95" si="23">IF(AC64="","",K$1)</f>
        <v/>
      </c>
      <c r="M64" s="9" t="str">
        <f t="shared" ref="M64:M95" si="24">IF(AC64="","",M$1)</f>
        <v/>
      </c>
      <c r="N64" s="9" t="str">
        <f t="shared" ref="N64:N95" si="25">IF(AD64="","",N$1)</f>
        <v/>
      </c>
      <c r="O64" s="9" t="str">
        <f t="shared" ref="O64:O95" si="26">IF(AE64="","",O$1)</f>
        <v/>
      </c>
      <c r="X64" s="9" t="str">
        <f t="shared" si="12"/>
        <v/>
      </c>
      <c r="Y64" s="9" t="str">
        <f t="shared" si="13"/>
        <v/>
      </c>
    </row>
    <row r="65" spans="7:25" x14ac:dyDescent="0.4">
      <c r="G65" s="9">
        <v>1965</v>
      </c>
      <c r="K65" s="9" t="str">
        <f t="shared" si="23"/>
        <v/>
      </c>
      <c r="M65" s="9" t="str">
        <f t="shared" si="24"/>
        <v/>
      </c>
      <c r="N65" s="9" t="str">
        <f t="shared" si="25"/>
        <v/>
      </c>
      <c r="O65" s="9" t="str">
        <f t="shared" si="26"/>
        <v/>
      </c>
      <c r="X65" s="9" t="str">
        <f t="shared" si="12"/>
        <v/>
      </c>
      <c r="Y65" s="9" t="str">
        <f t="shared" si="13"/>
        <v/>
      </c>
    </row>
    <row r="66" spans="7:25" x14ac:dyDescent="0.4">
      <c r="G66" s="9">
        <v>1966</v>
      </c>
      <c r="K66" s="9" t="str">
        <f t="shared" si="23"/>
        <v/>
      </c>
      <c r="M66" s="9" t="str">
        <f t="shared" si="24"/>
        <v/>
      </c>
      <c r="N66" s="9" t="str">
        <f t="shared" si="25"/>
        <v/>
      </c>
      <c r="O66" s="9" t="str">
        <f t="shared" si="26"/>
        <v/>
      </c>
      <c r="X66" s="9" t="str">
        <f t="shared" si="12"/>
        <v/>
      </c>
      <c r="Y66" s="9" t="str">
        <f t="shared" si="13"/>
        <v/>
      </c>
    </row>
    <row r="67" spans="7:25" x14ac:dyDescent="0.4">
      <c r="G67" s="9">
        <v>1967</v>
      </c>
      <c r="K67" s="9" t="str">
        <f t="shared" si="23"/>
        <v/>
      </c>
      <c r="M67" s="9" t="str">
        <f t="shared" si="24"/>
        <v/>
      </c>
      <c r="N67" s="9" t="str">
        <f t="shared" si="25"/>
        <v/>
      </c>
      <c r="O67" s="9" t="str">
        <f t="shared" si="26"/>
        <v/>
      </c>
      <c r="X67" s="9" t="str">
        <f t="shared" si="12"/>
        <v/>
      </c>
      <c r="Y67" s="9" t="str">
        <f t="shared" si="13"/>
        <v/>
      </c>
    </row>
    <row r="68" spans="7:25" x14ac:dyDescent="0.4">
      <c r="G68" s="9">
        <v>1968</v>
      </c>
      <c r="K68" s="9" t="str">
        <f t="shared" si="23"/>
        <v/>
      </c>
      <c r="M68" s="9" t="str">
        <f t="shared" si="24"/>
        <v/>
      </c>
      <c r="N68" s="9" t="str">
        <f t="shared" si="25"/>
        <v/>
      </c>
      <c r="O68" s="9" t="str">
        <f t="shared" si="26"/>
        <v/>
      </c>
      <c r="X68" s="9" t="str">
        <f t="shared" si="12"/>
        <v/>
      </c>
      <c r="Y68" s="9" t="str">
        <f t="shared" si="13"/>
        <v/>
      </c>
    </row>
    <row r="69" spans="7:25" x14ac:dyDescent="0.4">
      <c r="G69" s="9">
        <v>1969</v>
      </c>
      <c r="K69" s="9" t="str">
        <f t="shared" si="23"/>
        <v/>
      </c>
      <c r="M69" s="9" t="str">
        <f t="shared" si="24"/>
        <v/>
      </c>
      <c r="N69" s="9" t="str">
        <f t="shared" si="25"/>
        <v/>
      </c>
      <c r="O69" s="9" t="str">
        <f t="shared" si="26"/>
        <v/>
      </c>
      <c r="X69" s="9" t="str">
        <f t="shared" ref="X69:X132" si="27">IF($AC69="","",SUM(S69:W69))</f>
        <v/>
      </c>
      <c r="Y69" s="9" t="str">
        <f t="shared" ref="Y69:Y132" si="28">IF($AC69="","",$AC69&amp;$AE69)</f>
        <v/>
      </c>
    </row>
    <row r="70" spans="7:25" x14ac:dyDescent="0.4">
      <c r="G70" s="9">
        <v>1970</v>
      </c>
      <c r="K70" s="9" t="str">
        <f t="shared" si="23"/>
        <v/>
      </c>
      <c r="M70" s="9" t="str">
        <f t="shared" si="24"/>
        <v/>
      </c>
      <c r="N70" s="9" t="str">
        <f t="shared" si="25"/>
        <v/>
      </c>
      <c r="O70" s="9" t="str">
        <f t="shared" si="26"/>
        <v/>
      </c>
      <c r="X70" s="9" t="str">
        <f t="shared" si="27"/>
        <v/>
      </c>
      <c r="Y70" s="9" t="str">
        <f t="shared" si="28"/>
        <v/>
      </c>
    </row>
    <row r="71" spans="7:25" x14ac:dyDescent="0.4">
      <c r="G71" s="9">
        <v>1971</v>
      </c>
      <c r="K71" s="9" t="str">
        <f t="shared" si="23"/>
        <v/>
      </c>
      <c r="M71" s="9" t="str">
        <f t="shared" si="24"/>
        <v/>
      </c>
      <c r="N71" s="9" t="str">
        <f t="shared" si="25"/>
        <v/>
      </c>
      <c r="O71" s="9" t="str">
        <f t="shared" si="26"/>
        <v/>
      </c>
      <c r="X71" s="9" t="str">
        <f t="shared" si="27"/>
        <v/>
      </c>
      <c r="Y71" s="9" t="str">
        <f t="shared" si="28"/>
        <v/>
      </c>
    </row>
    <row r="72" spans="7:25" x14ac:dyDescent="0.4">
      <c r="G72" s="9">
        <v>1972</v>
      </c>
      <c r="K72" s="9" t="str">
        <f t="shared" si="23"/>
        <v/>
      </c>
      <c r="M72" s="9" t="str">
        <f t="shared" si="24"/>
        <v/>
      </c>
      <c r="N72" s="9" t="str">
        <f t="shared" si="25"/>
        <v/>
      </c>
      <c r="O72" s="9" t="str">
        <f t="shared" si="26"/>
        <v/>
      </c>
      <c r="X72" s="9" t="str">
        <f t="shared" si="27"/>
        <v/>
      </c>
      <c r="Y72" s="9" t="str">
        <f t="shared" si="28"/>
        <v/>
      </c>
    </row>
    <row r="73" spans="7:25" x14ac:dyDescent="0.4">
      <c r="G73" s="9">
        <v>1973</v>
      </c>
      <c r="K73" s="9" t="str">
        <f t="shared" si="23"/>
        <v/>
      </c>
      <c r="M73" s="9" t="str">
        <f t="shared" si="24"/>
        <v/>
      </c>
      <c r="N73" s="9" t="str">
        <f t="shared" si="25"/>
        <v/>
      </c>
      <c r="O73" s="9" t="str">
        <f t="shared" si="26"/>
        <v/>
      </c>
      <c r="X73" s="9" t="str">
        <f t="shared" si="27"/>
        <v/>
      </c>
      <c r="Y73" s="9" t="str">
        <f t="shared" si="28"/>
        <v/>
      </c>
    </row>
    <row r="74" spans="7:25" x14ac:dyDescent="0.4">
      <c r="G74" s="9">
        <v>1974</v>
      </c>
      <c r="K74" s="9" t="str">
        <f t="shared" si="23"/>
        <v/>
      </c>
      <c r="M74" s="9" t="str">
        <f t="shared" si="24"/>
        <v/>
      </c>
      <c r="N74" s="9" t="str">
        <f t="shared" si="25"/>
        <v/>
      </c>
      <c r="O74" s="9" t="str">
        <f t="shared" si="26"/>
        <v/>
      </c>
      <c r="X74" s="9" t="str">
        <f t="shared" si="27"/>
        <v/>
      </c>
      <c r="Y74" s="9" t="str">
        <f t="shared" si="28"/>
        <v/>
      </c>
    </row>
    <row r="75" spans="7:25" x14ac:dyDescent="0.4">
      <c r="G75" s="9">
        <v>1975</v>
      </c>
      <c r="K75" s="9" t="str">
        <f t="shared" si="23"/>
        <v/>
      </c>
      <c r="M75" s="9" t="str">
        <f t="shared" si="24"/>
        <v/>
      </c>
      <c r="N75" s="9" t="str">
        <f t="shared" si="25"/>
        <v/>
      </c>
      <c r="O75" s="9" t="str">
        <f t="shared" si="26"/>
        <v/>
      </c>
      <c r="X75" s="9" t="str">
        <f t="shared" si="27"/>
        <v/>
      </c>
      <c r="Y75" s="9" t="str">
        <f t="shared" si="28"/>
        <v/>
      </c>
    </row>
    <row r="76" spans="7:25" x14ac:dyDescent="0.4">
      <c r="G76" s="9">
        <v>1976</v>
      </c>
      <c r="K76" s="9" t="str">
        <f t="shared" si="23"/>
        <v/>
      </c>
      <c r="M76" s="9" t="str">
        <f t="shared" si="24"/>
        <v/>
      </c>
      <c r="N76" s="9" t="str">
        <f t="shared" si="25"/>
        <v/>
      </c>
      <c r="O76" s="9" t="str">
        <f t="shared" si="26"/>
        <v/>
      </c>
      <c r="X76" s="9" t="str">
        <f t="shared" si="27"/>
        <v/>
      </c>
      <c r="Y76" s="9" t="str">
        <f t="shared" si="28"/>
        <v/>
      </c>
    </row>
    <row r="77" spans="7:25" x14ac:dyDescent="0.4">
      <c r="G77" s="9">
        <v>1977</v>
      </c>
      <c r="K77" s="9" t="str">
        <f t="shared" si="23"/>
        <v/>
      </c>
      <c r="M77" s="9" t="str">
        <f t="shared" si="24"/>
        <v/>
      </c>
      <c r="N77" s="9" t="str">
        <f t="shared" si="25"/>
        <v/>
      </c>
      <c r="O77" s="9" t="str">
        <f t="shared" si="26"/>
        <v/>
      </c>
      <c r="X77" s="9" t="str">
        <f t="shared" si="27"/>
        <v/>
      </c>
      <c r="Y77" s="9" t="str">
        <f t="shared" si="28"/>
        <v/>
      </c>
    </row>
    <row r="78" spans="7:25" x14ac:dyDescent="0.4">
      <c r="G78" s="9">
        <v>1978</v>
      </c>
      <c r="K78" s="9" t="str">
        <f t="shared" si="23"/>
        <v/>
      </c>
      <c r="M78" s="9" t="str">
        <f t="shared" si="24"/>
        <v/>
      </c>
      <c r="N78" s="9" t="str">
        <f t="shared" si="25"/>
        <v/>
      </c>
      <c r="O78" s="9" t="str">
        <f t="shared" si="26"/>
        <v/>
      </c>
      <c r="X78" s="9" t="str">
        <f t="shared" si="27"/>
        <v/>
      </c>
      <c r="Y78" s="9" t="str">
        <f t="shared" si="28"/>
        <v/>
      </c>
    </row>
    <row r="79" spans="7:25" x14ac:dyDescent="0.4">
      <c r="G79" s="9">
        <v>1979</v>
      </c>
      <c r="K79" s="9" t="str">
        <f t="shared" si="23"/>
        <v/>
      </c>
      <c r="M79" s="9" t="str">
        <f t="shared" si="24"/>
        <v/>
      </c>
      <c r="N79" s="9" t="str">
        <f t="shared" si="25"/>
        <v/>
      </c>
      <c r="O79" s="9" t="str">
        <f t="shared" si="26"/>
        <v/>
      </c>
      <c r="X79" s="9" t="str">
        <f t="shared" si="27"/>
        <v/>
      </c>
      <c r="Y79" s="9" t="str">
        <f t="shared" si="28"/>
        <v/>
      </c>
    </row>
    <row r="80" spans="7:25" x14ac:dyDescent="0.4">
      <c r="G80" s="9">
        <v>1980</v>
      </c>
      <c r="K80" s="9" t="str">
        <f t="shared" si="23"/>
        <v/>
      </c>
      <c r="M80" s="9" t="str">
        <f t="shared" si="24"/>
        <v/>
      </c>
      <c r="N80" s="9" t="str">
        <f t="shared" si="25"/>
        <v/>
      </c>
      <c r="O80" s="9" t="str">
        <f t="shared" si="26"/>
        <v/>
      </c>
      <c r="X80" s="9" t="str">
        <f t="shared" si="27"/>
        <v/>
      </c>
      <c r="Y80" s="9" t="str">
        <f t="shared" si="28"/>
        <v/>
      </c>
    </row>
    <row r="81" spans="7:25" x14ac:dyDescent="0.4">
      <c r="G81" s="9">
        <v>1981</v>
      </c>
      <c r="K81" s="9" t="str">
        <f t="shared" si="23"/>
        <v/>
      </c>
      <c r="M81" s="9" t="str">
        <f t="shared" si="24"/>
        <v/>
      </c>
      <c r="N81" s="9" t="str">
        <f t="shared" si="25"/>
        <v/>
      </c>
      <c r="O81" s="9" t="str">
        <f t="shared" si="26"/>
        <v/>
      </c>
      <c r="X81" s="9" t="str">
        <f t="shared" si="27"/>
        <v/>
      </c>
      <c r="Y81" s="9" t="str">
        <f t="shared" si="28"/>
        <v/>
      </c>
    </row>
    <row r="82" spans="7:25" x14ac:dyDescent="0.4">
      <c r="G82" s="9">
        <v>1982</v>
      </c>
      <c r="K82" s="9" t="str">
        <f t="shared" si="23"/>
        <v/>
      </c>
      <c r="M82" s="9" t="str">
        <f t="shared" si="24"/>
        <v/>
      </c>
      <c r="N82" s="9" t="str">
        <f t="shared" si="25"/>
        <v/>
      </c>
      <c r="O82" s="9" t="str">
        <f t="shared" si="26"/>
        <v/>
      </c>
      <c r="X82" s="9" t="str">
        <f t="shared" si="27"/>
        <v/>
      </c>
      <c r="Y82" s="9" t="str">
        <f t="shared" si="28"/>
        <v/>
      </c>
    </row>
    <row r="83" spans="7:25" x14ac:dyDescent="0.4">
      <c r="G83" s="9">
        <v>1983</v>
      </c>
      <c r="K83" s="9" t="str">
        <f t="shared" si="23"/>
        <v/>
      </c>
      <c r="M83" s="9" t="str">
        <f t="shared" si="24"/>
        <v/>
      </c>
      <c r="N83" s="9" t="str">
        <f t="shared" si="25"/>
        <v/>
      </c>
      <c r="O83" s="9" t="str">
        <f t="shared" si="26"/>
        <v/>
      </c>
      <c r="X83" s="9" t="str">
        <f t="shared" si="27"/>
        <v/>
      </c>
      <c r="Y83" s="9" t="str">
        <f t="shared" si="28"/>
        <v/>
      </c>
    </row>
    <row r="84" spans="7:25" x14ac:dyDescent="0.4">
      <c r="G84" s="9">
        <v>1984</v>
      </c>
      <c r="K84" s="9" t="str">
        <f t="shared" si="23"/>
        <v/>
      </c>
      <c r="M84" s="9" t="str">
        <f t="shared" si="24"/>
        <v/>
      </c>
      <c r="N84" s="9" t="str">
        <f t="shared" si="25"/>
        <v/>
      </c>
      <c r="O84" s="9" t="str">
        <f t="shared" si="26"/>
        <v/>
      </c>
      <c r="X84" s="9" t="str">
        <f t="shared" si="27"/>
        <v/>
      </c>
      <c r="Y84" s="9" t="str">
        <f t="shared" si="28"/>
        <v/>
      </c>
    </row>
    <row r="85" spans="7:25" x14ac:dyDescent="0.4">
      <c r="G85" s="9">
        <v>1985</v>
      </c>
      <c r="K85" s="9" t="str">
        <f t="shared" si="23"/>
        <v/>
      </c>
      <c r="M85" s="9" t="str">
        <f t="shared" si="24"/>
        <v/>
      </c>
      <c r="N85" s="9" t="str">
        <f t="shared" si="25"/>
        <v/>
      </c>
      <c r="O85" s="9" t="str">
        <f t="shared" si="26"/>
        <v/>
      </c>
      <c r="X85" s="9" t="str">
        <f t="shared" si="27"/>
        <v/>
      </c>
      <c r="Y85" s="9" t="str">
        <f t="shared" si="28"/>
        <v/>
      </c>
    </row>
    <row r="86" spans="7:25" x14ac:dyDescent="0.4">
      <c r="G86" s="9">
        <v>1986</v>
      </c>
      <c r="K86" s="9" t="str">
        <f t="shared" si="23"/>
        <v/>
      </c>
      <c r="M86" s="9" t="str">
        <f t="shared" si="24"/>
        <v/>
      </c>
      <c r="N86" s="9" t="str">
        <f t="shared" si="25"/>
        <v/>
      </c>
      <c r="O86" s="9" t="str">
        <f t="shared" si="26"/>
        <v/>
      </c>
      <c r="X86" s="9" t="str">
        <f t="shared" si="27"/>
        <v/>
      </c>
      <c r="Y86" s="9" t="str">
        <f t="shared" si="28"/>
        <v/>
      </c>
    </row>
    <row r="87" spans="7:25" x14ac:dyDescent="0.4">
      <c r="G87" s="9">
        <v>1987</v>
      </c>
      <c r="K87" s="9" t="str">
        <f t="shared" si="23"/>
        <v/>
      </c>
      <c r="M87" s="9" t="str">
        <f t="shared" si="24"/>
        <v/>
      </c>
      <c r="N87" s="9" t="str">
        <f t="shared" si="25"/>
        <v/>
      </c>
      <c r="O87" s="9" t="str">
        <f t="shared" si="26"/>
        <v/>
      </c>
      <c r="X87" s="9" t="str">
        <f t="shared" si="27"/>
        <v/>
      </c>
      <c r="Y87" s="9" t="str">
        <f t="shared" si="28"/>
        <v/>
      </c>
    </row>
    <row r="88" spans="7:25" x14ac:dyDescent="0.4">
      <c r="G88" s="9">
        <v>1988</v>
      </c>
      <c r="K88" s="9" t="str">
        <f t="shared" si="23"/>
        <v/>
      </c>
      <c r="M88" s="9" t="str">
        <f t="shared" si="24"/>
        <v/>
      </c>
      <c r="N88" s="9" t="str">
        <f t="shared" si="25"/>
        <v/>
      </c>
      <c r="O88" s="9" t="str">
        <f t="shared" si="26"/>
        <v/>
      </c>
      <c r="X88" s="9" t="str">
        <f t="shared" si="27"/>
        <v/>
      </c>
      <c r="Y88" s="9" t="str">
        <f t="shared" si="28"/>
        <v/>
      </c>
    </row>
    <row r="89" spans="7:25" x14ac:dyDescent="0.4">
      <c r="G89" s="9">
        <v>1989</v>
      </c>
      <c r="K89" s="9" t="str">
        <f t="shared" si="23"/>
        <v/>
      </c>
      <c r="M89" s="9" t="str">
        <f t="shared" si="24"/>
        <v/>
      </c>
      <c r="N89" s="9" t="str">
        <f t="shared" si="25"/>
        <v/>
      </c>
      <c r="O89" s="9" t="str">
        <f t="shared" si="26"/>
        <v/>
      </c>
      <c r="X89" s="9" t="str">
        <f t="shared" si="27"/>
        <v/>
      </c>
      <c r="Y89" s="9" t="str">
        <f t="shared" si="28"/>
        <v/>
      </c>
    </row>
    <row r="90" spans="7:25" x14ac:dyDescent="0.4">
      <c r="G90" s="9">
        <v>1990</v>
      </c>
      <c r="K90" s="9" t="str">
        <f t="shared" si="23"/>
        <v/>
      </c>
      <c r="M90" s="9" t="str">
        <f t="shared" si="24"/>
        <v/>
      </c>
      <c r="N90" s="9" t="str">
        <f t="shared" si="25"/>
        <v/>
      </c>
      <c r="O90" s="9" t="str">
        <f t="shared" si="26"/>
        <v/>
      </c>
      <c r="X90" s="9" t="str">
        <f t="shared" si="27"/>
        <v/>
      </c>
      <c r="Y90" s="9" t="str">
        <f t="shared" si="28"/>
        <v/>
      </c>
    </row>
    <row r="91" spans="7:25" x14ac:dyDescent="0.4">
      <c r="G91" s="9">
        <v>1991</v>
      </c>
      <c r="K91" s="9" t="str">
        <f t="shared" si="23"/>
        <v/>
      </c>
      <c r="M91" s="9" t="str">
        <f t="shared" si="24"/>
        <v/>
      </c>
      <c r="N91" s="9" t="str">
        <f t="shared" si="25"/>
        <v/>
      </c>
      <c r="O91" s="9" t="str">
        <f t="shared" si="26"/>
        <v/>
      </c>
      <c r="X91" s="9" t="str">
        <f t="shared" si="27"/>
        <v/>
      </c>
      <c r="Y91" s="9" t="str">
        <f t="shared" si="28"/>
        <v/>
      </c>
    </row>
    <row r="92" spans="7:25" x14ac:dyDescent="0.4">
      <c r="G92" s="9">
        <v>1992</v>
      </c>
      <c r="K92" s="9" t="str">
        <f t="shared" si="23"/>
        <v/>
      </c>
      <c r="M92" s="9" t="str">
        <f t="shared" si="24"/>
        <v/>
      </c>
      <c r="N92" s="9" t="str">
        <f t="shared" si="25"/>
        <v/>
      </c>
      <c r="O92" s="9" t="str">
        <f t="shared" si="26"/>
        <v/>
      </c>
      <c r="X92" s="9" t="str">
        <f t="shared" si="27"/>
        <v/>
      </c>
      <c r="Y92" s="9" t="str">
        <f t="shared" si="28"/>
        <v/>
      </c>
    </row>
    <row r="93" spans="7:25" x14ac:dyDescent="0.4">
      <c r="G93" s="9">
        <v>1993</v>
      </c>
      <c r="K93" s="9" t="str">
        <f t="shared" si="23"/>
        <v/>
      </c>
      <c r="M93" s="9" t="str">
        <f t="shared" si="24"/>
        <v/>
      </c>
      <c r="N93" s="9" t="str">
        <f t="shared" si="25"/>
        <v/>
      </c>
      <c r="O93" s="9" t="str">
        <f t="shared" si="26"/>
        <v/>
      </c>
      <c r="X93" s="9" t="str">
        <f t="shared" si="27"/>
        <v/>
      </c>
      <c r="Y93" s="9" t="str">
        <f t="shared" si="28"/>
        <v/>
      </c>
    </row>
    <row r="94" spans="7:25" x14ac:dyDescent="0.4">
      <c r="G94" s="9">
        <v>1994</v>
      </c>
      <c r="K94" s="9" t="str">
        <f t="shared" si="23"/>
        <v/>
      </c>
      <c r="M94" s="9" t="str">
        <f t="shared" si="24"/>
        <v/>
      </c>
      <c r="N94" s="9" t="str">
        <f t="shared" si="25"/>
        <v/>
      </c>
      <c r="O94" s="9" t="str">
        <f t="shared" si="26"/>
        <v/>
      </c>
      <c r="X94" s="9" t="str">
        <f t="shared" si="27"/>
        <v/>
      </c>
      <c r="Y94" s="9" t="str">
        <f t="shared" si="28"/>
        <v/>
      </c>
    </row>
    <row r="95" spans="7:25" x14ac:dyDescent="0.4">
      <c r="G95" s="9">
        <v>1995</v>
      </c>
      <c r="K95" s="9" t="str">
        <f t="shared" si="23"/>
        <v/>
      </c>
      <c r="M95" s="9" t="str">
        <f t="shared" si="24"/>
        <v/>
      </c>
      <c r="N95" s="9" t="str">
        <f t="shared" si="25"/>
        <v/>
      </c>
      <c r="O95" s="9" t="str">
        <f t="shared" si="26"/>
        <v/>
      </c>
      <c r="X95" s="9" t="str">
        <f t="shared" si="27"/>
        <v/>
      </c>
      <c r="Y95" s="9" t="str">
        <f t="shared" si="28"/>
        <v/>
      </c>
    </row>
    <row r="96" spans="7:25" x14ac:dyDescent="0.4">
      <c r="G96" s="9">
        <v>1996</v>
      </c>
      <c r="K96" s="9" t="str">
        <f t="shared" ref="K96:K127" si="29">IF(AC96="","",K$1)</f>
        <v/>
      </c>
      <c r="M96" s="9" t="str">
        <f t="shared" ref="M96:M127" si="30">IF(AC96="","",M$1)</f>
        <v/>
      </c>
      <c r="N96" s="9" t="str">
        <f t="shared" ref="N96:N127" si="31">IF(AD96="","",N$1)</f>
        <v/>
      </c>
      <c r="O96" s="9" t="str">
        <f t="shared" ref="O96:O127" si="32">IF(AE96="","",O$1)</f>
        <v/>
      </c>
      <c r="X96" s="9" t="str">
        <f t="shared" si="27"/>
        <v/>
      </c>
      <c r="Y96" s="9" t="str">
        <f t="shared" si="28"/>
        <v/>
      </c>
    </row>
    <row r="97" spans="7:25" x14ac:dyDescent="0.4">
      <c r="G97" s="9">
        <v>1997</v>
      </c>
      <c r="K97" s="9" t="str">
        <f t="shared" si="29"/>
        <v/>
      </c>
      <c r="M97" s="9" t="str">
        <f t="shared" si="30"/>
        <v/>
      </c>
      <c r="N97" s="9" t="str">
        <f t="shared" si="31"/>
        <v/>
      </c>
      <c r="O97" s="9" t="str">
        <f t="shared" si="32"/>
        <v/>
      </c>
      <c r="X97" s="9" t="str">
        <f t="shared" si="27"/>
        <v/>
      </c>
      <c r="Y97" s="9" t="str">
        <f t="shared" si="28"/>
        <v/>
      </c>
    </row>
    <row r="98" spans="7:25" x14ac:dyDescent="0.4">
      <c r="G98" s="9">
        <v>1998</v>
      </c>
      <c r="K98" s="9" t="str">
        <f t="shared" si="29"/>
        <v/>
      </c>
      <c r="M98" s="9" t="str">
        <f t="shared" si="30"/>
        <v/>
      </c>
      <c r="N98" s="9" t="str">
        <f t="shared" si="31"/>
        <v/>
      </c>
      <c r="O98" s="9" t="str">
        <f t="shared" si="32"/>
        <v/>
      </c>
      <c r="X98" s="9" t="str">
        <f t="shared" si="27"/>
        <v/>
      </c>
      <c r="Y98" s="9" t="str">
        <f t="shared" si="28"/>
        <v/>
      </c>
    </row>
    <row r="99" spans="7:25" x14ac:dyDescent="0.4">
      <c r="G99" s="9">
        <v>1999</v>
      </c>
      <c r="K99" s="9" t="str">
        <f t="shared" si="29"/>
        <v/>
      </c>
      <c r="M99" s="9" t="str">
        <f t="shared" si="30"/>
        <v/>
      </c>
      <c r="N99" s="9" t="str">
        <f t="shared" si="31"/>
        <v/>
      </c>
      <c r="O99" s="9" t="str">
        <f t="shared" si="32"/>
        <v/>
      </c>
      <c r="X99" s="9" t="str">
        <f t="shared" si="27"/>
        <v/>
      </c>
      <c r="Y99" s="9" t="str">
        <f t="shared" si="28"/>
        <v/>
      </c>
    </row>
    <row r="100" spans="7:25" x14ac:dyDescent="0.4">
      <c r="G100" s="9">
        <v>2000</v>
      </c>
      <c r="K100" s="9" t="str">
        <f t="shared" si="29"/>
        <v/>
      </c>
      <c r="M100" s="9" t="str">
        <f t="shared" si="30"/>
        <v/>
      </c>
      <c r="N100" s="9" t="str">
        <f t="shared" si="31"/>
        <v/>
      </c>
      <c r="O100" s="9" t="str">
        <f t="shared" si="32"/>
        <v/>
      </c>
      <c r="X100" s="9" t="str">
        <f t="shared" si="27"/>
        <v/>
      </c>
      <c r="Y100" s="9" t="str">
        <f t="shared" si="28"/>
        <v/>
      </c>
    </row>
    <row r="101" spans="7:25" x14ac:dyDescent="0.4">
      <c r="G101" s="9">
        <v>2001</v>
      </c>
      <c r="K101" s="9" t="str">
        <f t="shared" si="29"/>
        <v/>
      </c>
      <c r="M101" s="9" t="str">
        <f t="shared" si="30"/>
        <v/>
      </c>
      <c r="N101" s="9" t="str">
        <f t="shared" si="31"/>
        <v/>
      </c>
      <c r="O101" s="9" t="str">
        <f t="shared" si="32"/>
        <v/>
      </c>
      <c r="X101" s="9" t="str">
        <f t="shared" si="27"/>
        <v/>
      </c>
      <c r="Y101" s="9" t="str">
        <f t="shared" si="28"/>
        <v/>
      </c>
    </row>
    <row r="102" spans="7:25" x14ac:dyDescent="0.4">
      <c r="G102" s="9">
        <v>2002</v>
      </c>
      <c r="K102" s="9" t="str">
        <f t="shared" si="29"/>
        <v/>
      </c>
      <c r="M102" s="9" t="str">
        <f t="shared" si="30"/>
        <v/>
      </c>
      <c r="N102" s="9" t="str">
        <f t="shared" si="31"/>
        <v/>
      </c>
      <c r="O102" s="9" t="str">
        <f t="shared" si="32"/>
        <v/>
      </c>
      <c r="X102" s="9" t="str">
        <f t="shared" si="27"/>
        <v/>
      </c>
      <c r="Y102" s="9" t="str">
        <f t="shared" si="28"/>
        <v/>
      </c>
    </row>
    <row r="103" spans="7:25" x14ac:dyDescent="0.4">
      <c r="G103" s="9">
        <v>2003</v>
      </c>
      <c r="K103" s="9" t="str">
        <f t="shared" si="29"/>
        <v/>
      </c>
      <c r="M103" s="9" t="str">
        <f t="shared" si="30"/>
        <v/>
      </c>
      <c r="N103" s="9" t="str">
        <f t="shared" si="31"/>
        <v/>
      </c>
      <c r="O103" s="9" t="str">
        <f t="shared" si="32"/>
        <v/>
      </c>
      <c r="X103" s="9" t="str">
        <f t="shared" si="27"/>
        <v/>
      </c>
      <c r="Y103" s="9" t="str">
        <f t="shared" si="28"/>
        <v/>
      </c>
    </row>
    <row r="104" spans="7:25" x14ac:dyDescent="0.4">
      <c r="G104" s="9">
        <v>2004</v>
      </c>
      <c r="K104" s="9" t="str">
        <f t="shared" si="29"/>
        <v/>
      </c>
      <c r="M104" s="9" t="str">
        <f t="shared" si="30"/>
        <v/>
      </c>
      <c r="N104" s="9" t="str">
        <f t="shared" si="31"/>
        <v/>
      </c>
      <c r="O104" s="9" t="str">
        <f t="shared" si="32"/>
        <v/>
      </c>
      <c r="X104" s="9" t="str">
        <f t="shared" si="27"/>
        <v/>
      </c>
      <c r="Y104" s="9" t="str">
        <f t="shared" si="28"/>
        <v/>
      </c>
    </row>
    <row r="105" spans="7:25" x14ac:dyDescent="0.4">
      <c r="G105" s="9">
        <v>2005</v>
      </c>
      <c r="K105" s="9" t="str">
        <f t="shared" si="29"/>
        <v/>
      </c>
      <c r="M105" s="9" t="str">
        <f t="shared" si="30"/>
        <v/>
      </c>
      <c r="N105" s="9" t="str">
        <f t="shared" si="31"/>
        <v/>
      </c>
      <c r="O105" s="9" t="str">
        <f t="shared" si="32"/>
        <v/>
      </c>
      <c r="X105" s="9" t="str">
        <f t="shared" si="27"/>
        <v/>
      </c>
      <c r="Y105" s="9" t="str">
        <f t="shared" si="28"/>
        <v/>
      </c>
    </row>
    <row r="106" spans="7:25" x14ac:dyDescent="0.4">
      <c r="G106" s="9">
        <v>2006</v>
      </c>
      <c r="K106" s="9" t="str">
        <f t="shared" si="29"/>
        <v/>
      </c>
      <c r="M106" s="9" t="str">
        <f t="shared" si="30"/>
        <v/>
      </c>
      <c r="N106" s="9" t="str">
        <f t="shared" si="31"/>
        <v/>
      </c>
      <c r="O106" s="9" t="str">
        <f t="shared" si="32"/>
        <v/>
      </c>
      <c r="X106" s="9" t="str">
        <f t="shared" si="27"/>
        <v/>
      </c>
      <c r="Y106" s="9" t="str">
        <f t="shared" si="28"/>
        <v/>
      </c>
    </row>
    <row r="107" spans="7:25" x14ac:dyDescent="0.4">
      <c r="G107" s="9">
        <v>2007</v>
      </c>
      <c r="K107" s="9" t="str">
        <f t="shared" si="29"/>
        <v/>
      </c>
      <c r="M107" s="9" t="str">
        <f t="shared" si="30"/>
        <v/>
      </c>
      <c r="N107" s="9" t="str">
        <f t="shared" si="31"/>
        <v/>
      </c>
      <c r="O107" s="9" t="str">
        <f t="shared" si="32"/>
        <v/>
      </c>
      <c r="X107" s="9" t="str">
        <f t="shared" si="27"/>
        <v/>
      </c>
      <c r="Y107" s="9" t="str">
        <f t="shared" si="28"/>
        <v/>
      </c>
    </row>
    <row r="108" spans="7:25" x14ac:dyDescent="0.4">
      <c r="G108" s="9">
        <v>2008</v>
      </c>
      <c r="K108" s="9" t="str">
        <f t="shared" si="29"/>
        <v/>
      </c>
      <c r="M108" s="9" t="str">
        <f t="shared" si="30"/>
        <v/>
      </c>
      <c r="N108" s="9" t="str">
        <f t="shared" si="31"/>
        <v/>
      </c>
      <c r="O108" s="9" t="str">
        <f t="shared" si="32"/>
        <v/>
      </c>
      <c r="X108" s="9" t="str">
        <f t="shared" si="27"/>
        <v/>
      </c>
      <c r="Y108" s="9" t="str">
        <f t="shared" si="28"/>
        <v/>
      </c>
    </row>
    <row r="109" spans="7:25" x14ac:dyDescent="0.4">
      <c r="G109" s="9">
        <v>2009</v>
      </c>
      <c r="K109" s="9" t="str">
        <f t="shared" si="29"/>
        <v/>
      </c>
      <c r="M109" s="9" t="str">
        <f t="shared" si="30"/>
        <v/>
      </c>
      <c r="N109" s="9" t="str">
        <f t="shared" si="31"/>
        <v/>
      </c>
      <c r="O109" s="9" t="str">
        <f t="shared" si="32"/>
        <v/>
      </c>
      <c r="X109" s="9" t="str">
        <f t="shared" si="27"/>
        <v/>
      </c>
      <c r="Y109" s="9" t="str">
        <f t="shared" si="28"/>
        <v/>
      </c>
    </row>
    <row r="110" spans="7:25" x14ac:dyDescent="0.4">
      <c r="G110" s="9">
        <v>2010</v>
      </c>
      <c r="K110" s="9" t="str">
        <f t="shared" si="29"/>
        <v/>
      </c>
      <c r="M110" s="9" t="str">
        <f t="shared" si="30"/>
        <v/>
      </c>
      <c r="N110" s="9" t="str">
        <f t="shared" si="31"/>
        <v/>
      </c>
      <c r="O110" s="9" t="str">
        <f t="shared" si="32"/>
        <v/>
      </c>
      <c r="X110" s="9" t="str">
        <f t="shared" si="27"/>
        <v/>
      </c>
      <c r="Y110" s="9" t="str">
        <f t="shared" si="28"/>
        <v/>
      </c>
    </row>
    <row r="111" spans="7:25" x14ac:dyDescent="0.4">
      <c r="G111" s="9">
        <v>2011</v>
      </c>
      <c r="K111" s="9" t="str">
        <f t="shared" si="29"/>
        <v/>
      </c>
      <c r="M111" s="9" t="str">
        <f t="shared" si="30"/>
        <v/>
      </c>
      <c r="N111" s="9" t="str">
        <f t="shared" si="31"/>
        <v/>
      </c>
      <c r="O111" s="9" t="str">
        <f t="shared" si="32"/>
        <v/>
      </c>
      <c r="X111" s="9" t="str">
        <f t="shared" si="27"/>
        <v/>
      </c>
      <c r="Y111" s="9" t="str">
        <f t="shared" si="28"/>
        <v/>
      </c>
    </row>
    <row r="112" spans="7:25" x14ac:dyDescent="0.4">
      <c r="G112" s="9">
        <v>2012</v>
      </c>
      <c r="K112" s="9" t="str">
        <f t="shared" si="29"/>
        <v/>
      </c>
      <c r="M112" s="9" t="str">
        <f t="shared" si="30"/>
        <v/>
      </c>
      <c r="N112" s="9" t="str">
        <f t="shared" si="31"/>
        <v/>
      </c>
      <c r="O112" s="9" t="str">
        <f t="shared" si="32"/>
        <v/>
      </c>
      <c r="X112" s="9" t="str">
        <f t="shared" si="27"/>
        <v/>
      </c>
      <c r="Y112" s="9" t="str">
        <f t="shared" si="28"/>
        <v/>
      </c>
    </row>
    <row r="113" spans="7:25" x14ac:dyDescent="0.4">
      <c r="G113" s="9">
        <v>2013</v>
      </c>
      <c r="K113" s="9" t="str">
        <f t="shared" si="29"/>
        <v/>
      </c>
      <c r="M113" s="9" t="str">
        <f t="shared" si="30"/>
        <v/>
      </c>
      <c r="N113" s="9" t="str">
        <f t="shared" si="31"/>
        <v/>
      </c>
      <c r="O113" s="9" t="str">
        <f t="shared" si="32"/>
        <v/>
      </c>
      <c r="X113" s="9" t="str">
        <f t="shared" si="27"/>
        <v/>
      </c>
      <c r="Y113" s="9" t="str">
        <f t="shared" si="28"/>
        <v/>
      </c>
    </row>
    <row r="114" spans="7:25" x14ac:dyDescent="0.4">
      <c r="G114" s="9">
        <v>2014</v>
      </c>
      <c r="K114" s="9" t="str">
        <f t="shared" si="29"/>
        <v/>
      </c>
      <c r="M114" s="9" t="str">
        <f t="shared" si="30"/>
        <v/>
      </c>
      <c r="N114" s="9" t="str">
        <f t="shared" si="31"/>
        <v/>
      </c>
      <c r="O114" s="9" t="str">
        <f t="shared" si="32"/>
        <v/>
      </c>
      <c r="X114" s="9" t="str">
        <f t="shared" si="27"/>
        <v/>
      </c>
      <c r="Y114" s="9" t="str">
        <f t="shared" si="28"/>
        <v/>
      </c>
    </row>
    <row r="115" spans="7:25" x14ac:dyDescent="0.4">
      <c r="G115" s="9">
        <v>2015</v>
      </c>
      <c r="K115" s="9" t="str">
        <f t="shared" si="29"/>
        <v/>
      </c>
      <c r="M115" s="9" t="str">
        <f t="shared" si="30"/>
        <v/>
      </c>
      <c r="N115" s="9" t="str">
        <f t="shared" si="31"/>
        <v/>
      </c>
      <c r="O115" s="9" t="str">
        <f t="shared" si="32"/>
        <v/>
      </c>
      <c r="X115" s="9" t="str">
        <f t="shared" si="27"/>
        <v/>
      </c>
      <c r="Y115" s="9" t="str">
        <f t="shared" si="28"/>
        <v/>
      </c>
    </row>
    <row r="116" spans="7:25" x14ac:dyDescent="0.4">
      <c r="G116" s="9">
        <v>2016</v>
      </c>
      <c r="K116" s="9" t="str">
        <f t="shared" si="29"/>
        <v/>
      </c>
      <c r="M116" s="9" t="str">
        <f t="shared" si="30"/>
        <v/>
      </c>
      <c r="N116" s="9" t="str">
        <f t="shared" si="31"/>
        <v/>
      </c>
      <c r="O116" s="9" t="str">
        <f t="shared" si="32"/>
        <v/>
      </c>
      <c r="X116" s="9" t="str">
        <f t="shared" si="27"/>
        <v/>
      </c>
      <c r="Y116" s="9" t="str">
        <f t="shared" si="28"/>
        <v/>
      </c>
    </row>
    <row r="117" spans="7:25" x14ac:dyDescent="0.4">
      <c r="G117" s="9">
        <v>2017</v>
      </c>
      <c r="K117" s="9" t="str">
        <f t="shared" si="29"/>
        <v/>
      </c>
      <c r="M117" s="9" t="str">
        <f t="shared" si="30"/>
        <v/>
      </c>
      <c r="N117" s="9" t="str">
        <f t="shared" si="31"/>
        <v/>
      </c>
      <c r="O117" s="9" t="str">
        <f t="shared" si="32"/>
        <v/>
      </c>
      <c r="X117" s="9" t="str">
        <f t="shared" si="27"/>
        <v/>
      </c>
      <c r="Y117" s="9" t="str">
        <f t="shared" si="28"/>
        <v/>
      </c>
    </row>
    <row r="118" spans="7:25" x14ac:dyDescent="0.4">
      <c r="G118" s="9">
        <v>2018</v>
      </c>
      <c r="K118" s="9" t="str">
        <f t="shared" si="29"/>
        <v/>
      </c>
      <c r="M118" s="9" t="str">
        <f t="shared" si="30"/>
        <v/>
      </c>
      <c r="N118" s="9" t="str">
        <f t="shared" si="31"/>
        <v/>
      </c>
      <c r="O118" s="9" t="str">
        <f t="shared" si="32"/>
        <v/>
      </c>
      <c r="X118" s="9" t="str">
        <f t="shared" si="27"/>
        <v/>
      </c>
      <c r="Y118" s="9" t="str">
        <f t="shared" si="28"/>
        <v/>
      </c>
    </row>
    <row r="119" spans="7:25" x14ac:dyDescent="0.4">
      <c r="G119" s="9">
        <v>2019</v>
      </c>
      <c r="K119" s="9" t="str">
        <f t="shared" si="29"/>
        <v/>
      </c>
      <c r="M119" s="9" t="str">
        <f t="shared" si="30"/>
        <v/>
      </c>
      <c r="N119" s="9" t="str">
        <f t="shared" si="31"/>
        <v/>
      </c>
      <c r="O119" s="9" t="str">
        <f t="shared" si="32"/>
        <v/>
      </c>
      <c r="X119" s="9" t="str">
        <f t="shared" si="27"/>
        <v/>
      </c>
      <c r="Y119" s="9" t="str">
        <f t="shared" si="28"/>
        <v/>
      </c>
    </row>
    <row r="120" spans="7:25" x14ac:dyDescent="0.4">
      <c r="G120" s="9">
        <v>2020</v>
      </c>
      <c r="K120" s="9" t="str">
        <f t="shared" si="29"/>
        <v/>
      </c>
      <c r="M120" s="9" t="str">
        <f t="shared" si="30"/>
        <v/>
      </c>
      <c r="N120" s="9" t="str">
        <f t="shared" si="31"/>
        <v/>
      </c>
      <c r="O120" s="9" t="str">
        <f t="shared" si="32"/>
        <v/>
      </c>
      <c r="X120" s="9" t="str">
        <f t="shared" si="27"/>
        <v/>
      </c>
      <c r="Y120" s="9" t="str">
        <f t="shared" si="28"/>
        <v/>
      </c>
    </row>
    <row r="121" spans="7:25" x14ac:dyDescent="0.4">
      <c r="G121" s="9">
        <v>2021</v>
      </c>
      <c r="K121" s="9" t="str">
        <f t="shared" si="29"/>
        <v/>
      </c>
      <c r="M121" s="9" t="str">
        <f t="shared" si="30"/>
        <v/>
      </c>
      <c r="N121" s="9" t="str">
        <f t="shared" si="31"/>
        <v/>
      </c>
      <c r="O121" s="9" t="str">
        <f t="shared" si="32"/>
        <v/>
      </c>
      <c r="X121" s="9" t="str">
        <f t="shared" si="27"/>
        <v/>
      </c>
      <c r="Y121" s="9" t="str">
        <f t="shared" si="28"/>
        <v/>
      </c>
    </row>
    <row r="122" spans="7:25" x14ac:dyDescent="0.4">
      <c r="G122" s="9">
        <v>2022</v>
      </c>
      <c r="K122" s="9" t="str">
        <f t="shared" si="29"/>
        <v/>
      </c>
      <c r="M122" s="9" t="str">
        <f t="shared" si="30"/>
        <v/>
      </c>
      <c r="N122" s="9" t="str">
        <f t="shared" si="31"/>
        <v/>
      </c>
      <c r="O122" s="9" t="str">
        <f t="shared" si="32"/>
        <v/>
      </c>
      <c r="X122" s="9" t="str">
        <f t="shared" si="27"/>
        <v/>
      </c>
      <c r="Y122" s="9" t="str">
        <f t="shared" si="28"/>
        <v/>
      </c>
    </row>
    <row r="123" spans="7:25" x14ac:dyDescent="0.4">
      <c r="G123" s="9">
        <v>2023</v>
      </c>
      <c r="K123" s="9" t="str">
        <f t="shared" si="29"/>
        <v/>
      </c>
      <c r="M123" s="9" t="str">
        <f t="shared" si="30"/>
        <v/>
      </c>
      <c r="N123" s="9" t="str">
        <f t="shared" si="31"/>
        <v/>
      </c>
      <c r="O123" s="9" t="str">
        <f t="shared" si="32"/>
        <v/>
      </c>
      <c r="X123" s="9" t="str">
        <f t="shared" si="27"/>
        <v/>
      </c>
      <c r="Y123" s="9" t="str">
        <f t="shared" si="28"/>
        <v/>
      </c>
    </row>
    <row r="124" spans="7:25" x14ac:dyDescent="0.4">
      <c r="G124" s="9">
        <v>2024</v>
      </c>
      <c r="K124" s="9" t="str">
        <f t="shared" si="29"/>
        <v/>
      </c>
      <c r="M124" s="9" t="str">
        <f t="shared" si="30"/>
        <v/>
      </c>
      <c r="N124" s="9" t="str">
        <f t="shared" si="31"/>
        <v/>
      </c>
      <c r="O124" s="9" t="str">
        <f t="shared" si="32"/>
        <v/>
      </c>
      <c r="X124" s="9" t="str">
        <f t="shared" si="27"/>
        <v/>
      </c>
      <c r="Y124" s="9" t="str">
        <f t="shared" si="28"/>
        <v/>
      </c>
    </row>
    <row r="125" spans="7:25" x14ac:dyDescent="0.4">
      <c r="G125" s="9">
        <v>2025</v>
      </c>
      <c r="K125" s="9" t="str">
        <f t="shared" si="29"/>
        <v/>
      </c>
      <c r="M125" s="9" t="str">
        <f t="shared" si="30"/>
        <v/>
      </c>
      <c r="N125" s="9" t="str">
        <f t="shared" si="31"/>
        <v/>
      </c>
      <c r="O125" s="9" t="str">
        <f t="shared" si="32"/>
        <v/>
      </c>
      <c r="X125" s="9" t="str">
        <f t="shared" si="27"/>
        <v/>
      </c>
      <c r="Y125" s="9" t="str">
        <f t="shared" si="28"/>
        <v/>
      </c>
    </row>
    <row r="126" spans="7:25" x14ac:dyDescent="0.4">
      <c r="G126" s="9">
        <v>2026</v>
      </c>
      <c r="K126" s="9" t="str">
        <f t="shared" si="29"/>
        <v/>
      </c>
      <c r="M126" s="9" t="str">
        <f t="shared" si="30"/>
        <v/>
      </c>
      <c r="N126" s="9" t="str">
        <f t="shared" si="31"/>
        <v/>
      </c>
      <c r="O126" s="9" t="str">
        <f t="shared" si="32"/>
        <v/>
      </c>
      <c r="X126" s="9" t="str">
        <f t="shared" si="27"/>
        <v/>
      </c>
      <c r="Y126" s="9" t="str">
        <f t="shared" si="28"/>
        <v/>
      </c>
    </row>
    <row r="127" spans="7:25" x14ac:dyDescent="0.4">
      <c r="G127" s="9">
        <v>2027</v>
      </c>
      <c r="K127" s="9" t="str">
        <f t="shared" si="29"/>
        <v/>
      </c>
      <c r="M127" s="9" t="str">
        <f t="shared" si="30"/>
        <v/>
      </c>
      <c r="N127" s="9" t="str">
        <f t="shared" si="31"/>
        <v/>
      </c>
      <c r="O127" s="9" t="str">
        <f t="shared" si="32"/>
        <v/>
      </c>
      <c r="X127" s="9" t="str">
        <f t="shared" si="27"/>
        <v/>
      </c>
      <c r="Y127" s="9" t="str">
        <f t="shared" si="28"/>
        <v/>
      </c>
    </row>
    <row r="128" spans="7:25" x14ac:dyDescent="0.4">
      <c r="G128" s="9">
        <v>2028</v>
      </c>
      <c r="K128" s="9" t="str">
        <f t="shared" ref="K128:K159" si="33">IF(AC128="","",K$1)</f>
        <v/>
      </c>
      <c r="M128" s="9" t="str">
        <f t="shared" ref="M128:M159" si="34">IF(AC128="","",M$1)</f>
        <v/>
      </c>
      <c r="N128" s="9" t="str">
        <f t="shared" ref="N128:N159" si="35">IF(AD128="","",N$1)</f>
        <v/>
      </c>
      <c r="O128" s="9" t="str">
        <f t="shared" ref="O128:O159" si="36">IF(AE128="","",O$1)</f>
        <v/>
      </c>
      <c r="X128" s="9" t="str">
        <f t="shared" si="27"/>
        <v/>
      </c>
      <c r="Y128" s="9" t="str">
        <f t="shared" si="28"/>
        <v/>
      </c>
    </row>
    <row r="129" spans="7:25" x14ac:dyDescent="0.4">
      <c r="G129" s="9">
        <v>2029</v>
      </c>
      <c r="K129" s="9" t="str">
        <f t="shared" si="33"/>
        <v/>
      </c>
      <c r="M129" s="9" t="str">
        <f t="shared" si="34"/>
        <v/>
      </c>
      <c r="N129" s="9" t="str">
        <f t="shared" si="35"/>
        <v/>
      </c>
      <c r="O129" s="9" t="str">
        <f t="shared" si="36"/>
        <v/>
      </c>
      <c r="X129" s="9" t="str">
        <f t="shared" si="27"/>
        <v/>
      </c>
      <c r="Y129" s="9" t="str">
        <f t="shared" si="28"/>
        <v/>
      </c>
    </row>
    <row r="130" spans="7:25" x14ac:dyDescent="0.4">
      <c r="G130" s="9">
        <v>2030</v>
      </c>
      <c r="K130" s="9" t="str">
        <f t="shared" si="33"/>
        <v/>
      </c>
      <c r="M130" s="9" t="str">
        <f t="shared" si="34"/>
        <v/>
      </c>
      <c r="N130" s="9" t="str">
        <f t="shared" si="35"/>
        <v/>
      </c>
      <c r="O130" s="9" t="str">
        <f t="shared" si="36"/>
        <v/>
      </c>
      <c r="X130" s="9" t="str">
        <f t="shared" si="27"/>
        <v/>
      </c>
      <c r="Y130" s="9" t="str">
        <f t="shared" si="28"/>
        <v/>
      </c>
    </row>
    <row r="131" spans="7:25" x14ac:dyDescent="0.4">
      <c r="G131" s="9">
        <v>2031</v>
      </c>
      <c r="K131" s="9" t="str">
        <f t="shared" si="33"/>
        <v/>
      </c>
      <c r="M131" s="9" t="str">
        <f t="shared" si="34"/>
        <v/>
      </c>
      <c r="N131" s="9" t="str">
        <f t="shared" si="35"/>
        <v/>
      </c>
      <c r="O131" s="9" t="str">
        <f t="shared" si="36"/>
        <v/>
      </c>
      <c r="X131" s="9" t="str">
        <f t="shared" si="27"/>
        <v/>
      </c>
      <c r="Y131" s="9" t="str">
        <f t="shared" si="28"/>
        <v/>
      </c>
    </row>
    <row r="132" spans="7:25" x14ac:dyDescent="0.4">
      <c r="G132" s="9">
        <v>2032</v>
      </c>
      <c r="K132" s="9" t="str">
        <f t="shared" si="33"/>
        <v/>
      </c>
      <c r="M132" s="9" t="str">
        <f t="shared" si="34"/>
        <v/>
      </c>
      <c r="N132" s="9" t="str">
        <f t="shared" si="35"/>
        <v/>
      </c>
      <c r="O132" s="9" t="str">
        <f t="shared" si="36"/>
        <v/>
      </c>
      <c r="X132" s="9" t="str">
        <f t="shared" si="27"/>
        <v/>
      </c>
      <c r="Y132" s="9" t="str">
        <f t="shared" si="28"/>
        <v/>
      </c>
    </row>
    <row r="133" spans="7:25" x14ac:dyDescent="0.4">
      <c r="G133" s="9">
        <v>2033</v>
      </c>
      <c r="K133" s="9" t="str">
        <f t="shared" si="33"/>
        <v/>
      </c>
      <c r="M133" s="9" t="str">
        <f t="shared" si="34"/>
        <v/>
      </c>
      <c r="N133" s="9" t="str">
        <f t="shared" si="35"/>
        <v/>
      </c>
      <c r="O133" s="9" t="str">
        <f t="shared" si="36"/>
        <v/>
      </c>
      <c r="X133" s="9" t="str">
        <f t="shared" ref="X133:X196" si="37">IF($AC133="","",SUM(S133:W133))</f>
        <v/>
      </c>
      <c r="Y133" s="9" t="str">
        <f t="shared" ref="Y133:Y196" si="38">IF($AC133="","",$AC133&amp;$AE133)</f>
        <v/>
      </c>
    </row>
    <row r="134" spans="7:25" x14ac:dyDescent="0.4">
      <c r="G134" s="9">
        <v>2034</v>
      </c>
      <c r="K134" s="9" t="str">
        <f t="shared" si="33"/>
        <v/>
      </c>
      <c r="M134" s="9" t="str">
        <f t="shared" si="34"/>
        <v/>
      </c>
      <c r="N134" s="9" t="str">
        <f t="shared" si="35"/>
        <v/>
      </c>
      <c r="O134" s="9" t="str">
        <f t="shared" si="36"/>
        <v/>
      </c>
      <c r="X134" s="9" t="str">
        <f t="shared" si="37"/>
        <v/>
      </c>
      <c r="Y134" s="9" t="str">
        <f t="shared" si="38"/>
        <v/>
      </c>
    </row>
    <row r="135" spans="7:25" x14ac:dyDescent="0.4">
      <c r="G135" s="9">
        <v>2035</v>
      </c>
      <c r="K135" s="9" t="str">
        <f t="shared" si="33"/>
        <v/>
      </c>
      <c r="M135" s="9" t="str">
        <f t="shared" si="34"/>
        <v/>
      </c>
      <c r="N135" s="9" t="str">
        <f t="shared" si="35"/>
        <v/>
      </c>
      <c r="O135" s="9" t="str">
        <f t="shared" si="36"/>
        <v/>
      </c>
      <c r="X135" s="9" t="str">
        <f t="shared" si="37"/>
        <v/>
      </c>
      <c r="Y135" s="9" t="str">
        <f t="shared" si="38"/>
        <v/>
      </c>
    </row>
    <row r="136" spans="7:25" x14ac:dyDescent="0.4">
      <c r="G136" s="9">
        <v>2036</v>
      </c>
      <c r="K136" s="9" t="str">
        <f t="shared" si="33"/>
        <v/>
      </c>
      <c r="M136" s="9" t="str">
        <f t="shared" si="34"/>
        <v/>
      </c>
      <c r="N136" s="9" t="str">
        <f t="shared" si="35"/>
        <v/>
      </c>
      <c r="O136" s="9" t="str">
        <f t="shared" si="36"/>
        <v/>
      </c>
      <c r="X136" s="9" t="str">
        <f t="shared" si="37"/>
        <v/>
      </c>
      <c r="Y136" s="9" t="str">
        <f t="shared" si="38"/>
        <v/>
      </c>
    </row>
    <row r="137" spans="7:25" x14ac:dyDescent="0.4">
      <c r="G137" s="9">
        <v>2037</v>
      </c>
      <c r="K137" s="9" t="str">
        <f t="shared" si="33"/>
        <v/>
      </c>
      <c r="M137" s="9" t="str">
        <f t="shared" si="34"/>
        <v/>
      </c>
      <c r="N137" s="9" t="str">
        <f t="shared" si="35"/>
        <v/>
      </c>
      <c r="O137" s="9" t="str">
        <f t="shared" si="36"/>
        <v/>
      </c>
      <c r="X137" s="9" t="str">
        <f t="shared" si="37"/>
        <v/>
      </c>
      <c r="Y137" s="9" t="str">
        <f t="shared" si="38"/>
        <v/>
      </c>
    </row>
    <row r="138" spans="7:25" x14ac:dyDescent="0.4">
      <c r="G138" s="9">
        <v>2038</v>
      </c>
      <c r="K138" s="9" t="str">
        <f t="shared" si="33"/>
        <v/>
      </c>
      <c r="M138" s="9" t="str">
        <f t="shared" si="34"/>
        <v/>
      </c>
      <c r="N138" s="9" t="str">
        <f t="shared" si="35"/>
        <v/>
      </c>
      <c r="O138" s="9" t="str">
        <f t="shared" si="36"/>
        <v/>
      </c>
      <c r="X138" s="9" t="str">
        <f t="shared" si="37"/>
        <v/>
      </c>
      <c r="Y138" s="9" t="str">
        <f t="shared" si="38"/>
        <v/>
      </c>
    </row>
    <row r="139" spans="7:25" x14ac:dyDescent="0.4">
      <c r="G139" s="9">
        <v>2039</v>
      </c>
      <c r="K139" s="9" t="str">
        <f t="shared" si="33"/>
        <v/>
      </c>
      <c r="M139" s="9" t="str">
        <f t="shared" si="34"/>
        <v/>
      </c>
      <c r="N139" s="9" t="str">
        <f t="shared" si="35"/>
        <v/>
      </c>
      <c r="O139" s="9" t="str">
        <f t="shared" si="36"/>
        <v/>
      </c>
      <c r="X139" s="9" t="str">
        <f t="shared" si="37"/>
        <v/>
      </c>
      <c r="Y139" s="9" t="str">
        <f t="shared" si="38"/>
        <v/>
      </c>
    </row>
    <row r="140" spans="7:25" x14ac:dyDescent="0.4">
      <c r="G140" s="9">
        <v>2040</v>
      </c>
      <c r="K140" s="9" t="str">
        <f t="shared" si="33"/>
        <v/>
      </c>
      <c r="M140" s="9" t="str">
        <f t="shared" si="34"/>
        <v/>
      </c>
      <c r="N140" s="9" t="str">
        <f t="shared" si="35"/>
        <v/>
      </c>
      <c r="O140" s="9" t="str">
        <f t="shared" si="36"/>
        <v/>
      </c>
      <c r="X140" s="9" t="str">
        <f t="shared" si="37"/>
        <v/>
      </c>
      <c r="Y140" s="9" t="str">
        <f t="shared" si="38"/>
        <v/>
      </c>
    </row>
    <row r="141" spans="7:25" x14ac:dyDescent="0.4">
      <c r="G141" s="9">
        <v>2041</v>
      </c>
      <c r="K141" s="9" t="str">
        <f t="shared" si="33"/>
        <v/>
      </c>
      <c r="M141" s="9" t="str">
        <f t="shared" si="34"/>
        <v/>
      </c>
      <c r="N141" s="9" t="str">
        <f t="shared" si="35"/>
        <v/>
      </c>
      <c r="O141" s="9" t="str">
        <f t="shared" si="36"/>
        <v/>
      </c>
      <c r="X141" s="9" t="str">
        <f t="shared" si="37"/>
        <v/>
      </c>
      <c r="Y141" s="9" t="str">
        <f t="shared" si="38"/>
        <v/>
      </c>
    </row>
    <row r="142" spans="7:25" x14ac:dyDescent="0.4">
      <c r="G142" s="9">
        <v>2042</v>
      </c>
      <c r="K142" s="9" t="str">
        <f t="shared" si="33"/>
        <v/>
      </c>
      <c r="M142" s="9" t="str">
        <f t="shared" si="34"/>
        <v/>
      </c>
      <c r="N142" s="9" t="str">
        <f t="shared" si="35"/>
        <v/>
      </c>
      <c r="O142" s="9" t="str">
        <f t="shared" si="36"/>
        <v/>
      </c>
      <c r="X142" s="9" t="str">
        <f t="shared" si="37"/>
        <v/>
      </c>
      <c r="Y142" s="9" t="str">
        <f t="shared" si="38"/>
        <v/>
      </c>
    </row>
    <row r="143" spans="7:25" x14ac:dyDescent="0.4">
      <c r="G143" s="9">
        <v>2043</v>
      </c>
      <c r="K143" s="9" t="str">
        <f t="shared" si="33"/>
        <v/>
      </c>
      <c r="M143" s="9" t="str">
        <f t="shared" si="34"/>
        <v/>
      </c>
      <c r="N143" s="9" t="str">
        <f t="shared" si="35"/>
        <v/>
      </c>
      <c r="O143" s="9" t="str">
        <f t="shared" si="36"/>
        <v/>
      </c>
      <c r="X143" s="9" t="str">
        <f t="shared" si="37"/>
        <v/>
      </c>
      <c r="Y143" s="9" t="str">
        <f t="shared" si="38"/>
        <v/>
      </c>
    </row>
    <row r="144" spans="7:25" x14ac:dyDescent="0.4">
      <c r="G144" s="9">
        <v>2044</v>
      </c>
      <c r="K144" s="9" t="str">
        <f t="shared" si="33"/>
        <v/>
      </c>
      <c r="M144" s="9" t="str">
        <f t="shared" si="34"/>
        <v/>
      </c>
      <c r="N144" s="9" t="str">
        <f t="shared" si="35"/>
        <v/>
      </c>
      <c r="O144" s="9" t="str">
        <f t="shared" si="36"/>
        <v/>
      </c>
      <c r="X144" s="9" t="str">
        <f t="shared" si="37"/>
        <v/>
      </c>
      <c r="Y144" s="9" t="str">
        <f t="shared" si="38"/>
        <v/>
      </c>
    </row>
    <row r="145" spans="7:25" x14ac:dyDescent="0.4">
      <c r="G145" s="9">
        <v>2045</v>
      </c>
      <c r="K145" s="9" t="str">
        <f t="shared" si="33"/>
        <v/>
      </c>
      <c r="M145" s="9" t="str">
        <f t="shared" si="34"/>
        <v/>
      </c>
      <c r="N145" s="9" t="str">
        <f t="shared" si="35"/>
        <v/>
      </c>
      <c r="O145" s="9" t="str">
        <f t="shared" si="36"/>
        <v/>
      </c>
      <c r="X145" s="9" t="str">
        <f t="shared" si="37"/>
        <v/>
      </c>
      <c r="Y145" s="9" t="str">
        <f t="shared" si="38"/>
        <v/>
      </c>
    </row>
    <row r="146" spans="7:25" x14ac:dyDescent="0.4">
      <c r="G146" s="9">
        <v>2046</v>
      </c>
      <c r="K146" s="9" t="str">
        <f t="shared" si="33"/>
        <v/>
      </c>
      <c r="M146" s="9" t="str">
        <f t="shared" si="34"/>
        <v/>
      </c>
      <c r="N146" s="9" t="str">
        <f t="shared" si="35"/>
        <v/>
      </c>
      <c r="O146" s="9" t="str">
        <f t="shared" si="36"/>
        <v/>
      </c>
      <c r="X146" s="9" t="str">
        <f t="shared" si="37"/>
        <v/>
      </c>
      <c r="Y146" s="9" t="str">
        <f t="shared" si="38"/>
        <v/>
      </c>
    </row>
    <row r="147" spans="7:25" x14ac:dyDescent="0.4">
      <c r="G147" s="9">
        <v>2047</v>
      </c>
      <c r="K147" s="9" t="str">
        <f t="shared" si="33"/>
        <v/>
      </c>
      <c r="M147" s="9" t="str">
        <f t="shared" si="34"/>
        <v/>
      </c>
      <c r="N147" s="9" t="str">
        <f t="shared" si="35"/>
        <v/>
      </c>
      <c r="O147" s="9" t="str">
        <f t="shared" si="36"/>
        <v/>
      </c>
      <c r="X147" s="9" t="str">
        <f t="shared" si="37"/>
        <v/>
      </c>
      <c r="Y147" s="9" t="str">
        <f t="shared" si="38"/>
        <v/>
      </c>
    </row>
    <row r="148" spans="7:25" x14ac:dyDescent="0.4">
      <c r="G148" s="9">
        <v>2048</v>
      </c>
      <c r="K148" s="9" t="str">
        <f t="shared" si="33"/>
        <v/>
      </c>
      <c r="M148" s="9" t="str">
        <f t="shared" si="34"/>
        <v/>
      </c>
      <c r="N148" s="9" t="str">
        <f t="shared" si="35"/>
        <v/>
      </c>
      <c r="O148" s="9" t="str">
        <f t="shared" si="36"/>
        <v/>
      </c>
      <c r="X148" s="9" t="str">
        <f t="shared" si="37"/>
        <v/>
      </c>
      <c r="Y148" s="9" t="str">
        <f t="shared" si="38"/>
        <v/>
      </c>
    </row>
    <row r="149" spans="7:25" x14ac:dyDescent="0.4">
      <c r="G149" s="9">
        <v>2049</v>
      </c>
      <c r="K149" s="9" t="str">
        <f t="shared" si="33"/>
        <v/>
      </c>
      <c r="M149" s="9" t="str">
        <f t="shared" si="34"/>
        <v/>
      </c>
      <c r="N149" s="9" t="str">
        <f t="shared" si="35"/>
        <v/>
      </c>
      <c r="O149" s="9" t="str">
        <f t="shared" si="36"/>
        <v/>
      </c>
      <c r="X149" s="9" t="str">
        <f t="shared" si="37"/>
        <v/>
      </c>
      <c r="Y149" s="9" t="str">
        <f t="shared" si="38"/>
        <v/>
      </c>
    </row>
    <row r="150" spans="7:25" x14ac:dyDescent="0.4">
      <c r="G150" s="9">
        <v>2050</v>
      </c>
      <c r="K150" s="9" t="str">
        <f t="shared" si="33"/>
        <v/>
      </c>
      <c r="M150" s="9" t="str">
        <f t="shared" si="34"/>
        <v/>
      </c>
      <c r="N150" s="9" t="str">
        <f t="shared" si="35"/>
        <v/>
      </c>
      <c r="O150" s="9" t="str">
        <f t="shared" si="36"/>
        <v/>
      </c>
      <c r="X150" s="9" t="str">
        <f t="shared" si="37"/>
        <v/>
      </c>
      <c r="Y150" s="9" t="str">
        <f t="shared" si="38"/>
        <v/>
      </c>
    </row>
    <row r="151" spans="7:25" x14ac:dyDescent="0.4">
      <c r="G151" s="9">
        <v>2051</v>
      </c>
      <c r="K151" s="9" t="str">
        <f t="shared" si="33"/>
        <v/>
      </c>
      <c r="M151" s="9" t="str">
        <f t="shared" si="34"/>
        <v/>
      </c>
      <c r="N151" s="9" t="str">
        <f t="shared" si="35"/>
        <v/>
      </c>
      <c r="O151" s="9" t="str">
        <f t="shared" si="36"/>
        <v/>
      </c>
      <c r="X151" s="9" t="str">
        <f t="shared" si="37"/>
        <v/>
      </c>
      <c r="Y151" s="9" t="str">
        <f t="shared" si="38"/>
        <v/>
      </c>
    </row>
    <row r="152" spans="7:25" x14ac:dyDescent="0.4">
      <c r="G152" s="9">
        <v>2052</v>
      </c>
      <c r="K152" s="9" t="str">
        <f t="shared" si="33"/>
        <v/>
      </c>
      <c r="M152" s="9" t="str">
        <f t="shared" si="34"/>
        <v/>
      </c>
      <c r="N152" s="9" t="str">
        <f t="shared" si="35"/>
        <v/>
      </c>
      <c r="O152" s="9" t="str">
        <f t="shared" si="36"/>
        <v/>
      </c>
      <c r="X152" s="9" t="str">
        <f t="shared" si="37"/>
        <v/>
      </c>
      <c r="Y152" s="9" t="str">
        <f t="shared" si="38"/>
        <v/>
      </c>
    </row>
    <row r="153" spans="7:25" x14ac:dyDescent="0.4">
      <c r="G153" s="9">
        <v>2053</v>
      </c>
      <c r="K153" s="9" t="str">
        <f t="shared" si="33"/>
        <v/>
      </c>
      <c r="M153" s="9" t="str">
        <f t="shared" si="34"/>
        <v/>
      </c>
      <c r="N153" s="9" t="str">
        <f t="shared" si="35"/>
        <v/>
      </c>
      <c r="O153" s="9" t="str">
        <f t="shared" si="36"/>
        <v/>
      </c>
      <c r="X153" s="9" t="str">
        <f t="shared" si="37"/>
        <v/>
      </c>
      <c r="Y153" s="9" t="str">
        <f t="shared" si="38"/>
        <v/>
      </c>
    </row>
    <row r="154" spans="7:25" x14ac:dyDescent="0.4">
      <c r="G154" s="9">
        <v>2054</v>
      </c>
      <c r="K154" s="9" t="str">
        <f t="shared" si="33"/>
        <v/>
      </c>
      <c r="M154" s="9" t="str">
        <f t="shared" si="34"/>
        <v/>
      </c>
      <c r="N154" s="9" t="str">
        <f t="shared" si="35"/>
        <v/>
      </c>
      <c r="O154" s="9" t="str">
        <f t="shared" si="36"/>
        <v/>
      </c>
      <c r="X154" s="9" t="str">
        <f t="shared" si="37"/>
        <v/>
      </c>
      <c r="Y154" s="9" t="str">
        <f t="shared" si="38"/>
        <v/>
      </c>
    </row>
    <row r="155" spans="7:25" x14ac:dyDescent="0.4">
      <c r="G155" s="9">
        <v>2055</v>
      </c>
      <c r="K155" s="9" t="str">
        <f t="shared" si="33"/>
        <v/>
      </c>
      <c r="M155" s="9" t="str">
        <f t="shared" si="34"/>
        <v/>
      </c>
      <c r="N155" s="9" t="str">
        <f t="shared" si="35"/>
        <v/>
      </c>
      <c r="O155" s="9" t="str">
        <f t="shared" si="36"/>
        <v/>
      </c>
      <c r="X155" s="9" t="str">
        <f t="shared" si="37"/>
        <v/>
      </c>
      <c r="Y155" s="9" t="str">
        <f t="shared" si="38"/>
        <v/>
      </c>
    </row>
    <row r="156" spans="7:25" x14ac:dyDescent="0.4">
      <c r="G156" s="9">
        <v>2056</v>
      </c>
      <c r="K156" s="9" t="str">
        <f t="shared" si="33"/>
        <v/>
      </c>
      <c r="M156" s="9" t="str">
        <f t="shared" si="34"/>
        <v/>
      </c>
      <c r="N156" s="9" t="str">
        <f t="shared" si="35"/>
        <v/>
      </c>
      <c r="O156" s="9" t="str">
        <f t="shared" si="36"/>
        <v/>
      </c>
      <c r="X156" s="9" t="str">
        <f t="shared" si="37"/>
        <v/>
      </c>
      <c r="Y156" s="9" t="str">
        <f t="shared" si="38"/>
        <v/>
      </c>
    </row>
    <row r="157" spans="7:25" x14ac:dyDescent="0.4">
      <c r="G157" s="9">
        <v>2057</v>
      </c>
      <c r="K157" s="9" t="str">
        <f t="shared" si="33"/>
        <v/>
      </c>
      <c r="M157" s="9" t="str">
        <f t="shared" si="34"/>
        <v/>
      </c>
      <c r="N157" s="9" t="str">
        <f t="shared" si="35"/>
        <v/>
      </c>
      <c r="O157" s="9" t="str">
        <f t="shared" si="36"/>
        <v/>
      </c>
      <c r="X157" s="9" t="str">
        <f t="shared" si="37"/>
        <v/>
      </c>
      <c r="Y157" s="9" t="str">
        <f t="shared" si="38"/>
        <v/>
      </c>
    </row>
    <row r="158" spans="7:25" x14ac:dyDescent="0.4">
      <c r="G158" s="9">
        <v>2058</v>
      </c>
      <c r="K158" s="9" t="str">
        <f t="shared" si="33"/>
        <v/>
      </c>
      <c r="M158" s="9" t="str">
        <f t="shared" si="34"/>
        <v/>
      </c>
      <c r="N158" s="9" t="str">
        <f t="shared" si="35"/>
        <v/>
      </c>
      <c r="O158" s="9" t="str">
        <f t="shared" si="36"/>
        <v/>
      </c>
      <c r="X158" s="9" t="str">
        <f t="shared" si="37"/>
        <v/>
      </c>
      <c r="Y158" s="9" t="str">
        <f t="shared" si="38"/>
        <v/>
      </c>
    </row>
    <row r="159" spans="7:25" x14ac:dyDescent="0.4">
      <c r="G159" s="9">
        <v>2059</v>
      </c>
      <c r="K159" s="9" t="str">
        <f t="shared" si="33"/>
        <v/>
      </c>
      <c r="M159" s="9" t="str">
        <f t="shared" si="34"/>
        <v/>
      </c>
      <c r="N159" s="9" t="str">
        <f t="shared" si="35"/>
        <v/>
      </c>
      <c r="O159" s="9" t="str">
        <f t="shared" si="36"/>
        <v/>
      </c>
      <c r="X159" s="9" t="str">
        <f t="shared" si="37"/>
        <v/>
      </c>
      <c r="Y159" s="9" t="str">
        <f t="shared" si="38"/>
        <v/>
      </c>
    </row>
    <row r="160" spans="7:25" x14ac:dyDescent="0.4">
      <c r="G160" s="9">
        <v>2060</v>
      </c>
      <c r="K160" s="9" t="str">
        <f t="shared" ref="K160:K191" si="39">IF(AC160="","",K$1)</f>
        <v/>
      </c>
      <c r="M160" s="9" t="str">
        <f t="shared" ref="M160:M191" si="40">IF(AC160="","",M$1)</f>
        <v/>
      </c>
      <c r="N160" s="9" t="str">
        <f t="shared" ref="N160:N191" si="41">IF(AD160="","",N$1)</f>
        <v/>
      </c>
      <c r="O160" s="9" t="str">
        <f t="shared" ref="O160:O191" si="42">IF(AE160="","",O$1)</f>
        <v/>
      </c>
      <c r="X160" s="9" t="str">
        <f t="shared" si="37"/>
        <v/>
      </c>
      <c r="Y160" s="9" t="str">
        <f t="shared" si="38"/>
        <v/>
      </c>
    </row>
    <row r="161" spans="7:25" x14ac:dyDescent="0.4">
      <c r="G161" s="9">
        <v>2061</v>
      </c>
      <c r="K161" s="9" t="str">
        <f t="shared" si="39"/>
        <v/>
      </c>
      <c r="M161" s="9" t="str">
        <f t="shared" si="40"/>
        <v/>
      </c>
      <c r="N161" s="9" t="str">
        <f t="shared" si="41"/>
        <v/>
      </c>
      <c r="O161" s="9" t="str">
        <f t="shared" si="42"/>
        <v/>
      </c>
      <c r="X161" s="9" t="str">
        <f t="shared" si="37"/>
        <v/>
      </c>
      <c r="Y161" s="9" t="str">
        <f t="shared" si="38"/>
        <v/>
      </c>
    </row>
    <row r="162" spans="7:25" x14ac:dyDescent="0.4">
      <c r="G162" s="9">
        <v>2062</v>
      </c>
      <c r="K162" s="9" t="str">
        <f t="shared" si="39"/>
        <v/>
      </c>
      <c r="M162" s="9" t="str">
        <f t="shared" si="40"/>
        <v/>
      </c>
      <c r="N162" s="9" t="str">
        <f t="shared" si="41"/>
        <v/>
      </c>
      <c r="O162" s="9" t="str">
        <f t="shared" si="42"/>
        <v/>
      </c>
      <c r="X162" s="9" t="str">
        <f t="shared" si="37"/>
        <v/>
      </c>
      <c r="Y162" s="9" t="str">
        <f t="shared" si="38"/>
        <v/>
      </c>
    </row>
    <row r="163" spans="7:25" x14ac:dyDescent="0.4">
      <c r="G163" s="9">
        <v>2063</v>
      </c>
      <c r="K163" s="9" t="str">
        <f t="shared" si="39"/>
        <v/>
      </c>
      <c r="M163" s="9" t="str">
        <f t="shared" si="40"/>
        <v/>
      </c>
      <c r="N163" s="9" t="str">
        <f t="shared" si="41"/>
        <v/>
      </c>
      <c r="O163" s="9" t="str">
        <f t="shared" si="42"/>
        <v/>
      </c>
      <c r="X163" s="9" t="str">
        <f t="shared" si="37"/>
        <v/>
      </c>
      <c r="Y163" s="9" t="str">
        <f t="shared" si="38"/>
        <v/>
      </c>
    </row>
    <row r="164" spans="7:25" x14ac:dyDescent="0.4">
      <c r="G164" s="9">
        <v>2064</v>
      </c>
      <c r="K164" s="9" t="str">
        <f t="shared" si="39"/>
        <v/>
      </c>
      <c r="M164" s="9" t="str">
        <f t="shared" si="40"/>
        <v/>
      </c>
      <c r="N164" s="9" t="str">
        <f t="shared" si="41"/>
        <v/>
      </c>
      <c r="O164" s="9" t="str">
        <f t="shared" si="42"/>
        <v/>
      </c>
      <c r="X164" s="9" t="str">
        <f t="shared" si="37"/>
        <v/>
      </c>
      <c r="Y164" s="9" t="str">
        <f t="shared" si="38"/>
        <v/>
      </c>
    </row>
    <row r="165" spans="7:25" x14ac:dyDescent="0.4">
      <c r="G165" s="9">
        <v>2065</v>
      </c>
      <c r="K165" s="9" t="str">
        <f t="shared" si="39"/>
        <v/>
      </c>
      <c r="M165" s="9" t="str">
        <f t="shared" si="40"/>
        <v/>
      </c>
      <c r="N165" s="9" t="str">
        <f t="shared" si="41"/>
        <v/>
      </c>
      <c r="O165" s="9" t="str">
        <f t="shared" si="42"/>
        <v/>
      </c>
      <c r="X165" s="9" t="str">
        <f t="shared" si="37"/>
        <v/>
      </c>
      <c r="Y165" s="9" t="str">
        <f t="shared" si="38"/>
        <v/>
      </c>
    </row>
    <row r="166" spans="7:25" x14ac:dyDescent="0.4">
      <c r="G166" s="9">
        <v>2066</v>
      </c>
      <c r="K166" s="9" t="str">
        <f t="shared" si="39"/>
        <v/>
      </c>
      <c r="M166" s="9" t="str">
        <f t="shared" si="40"/>
        <v/>
      </c>
      <c r="N166" s="9" t="str">
        <f t="shared" si="41"/>
        <v/>
      </c>
      <c r="O166" s="9" t="str">
        <f t="shared" si="42"/>
        <v/>
      </c>
      <c r="X166" s="9" t="str">
        <f t="shared" si="37"/>
        <v/>
      </c>
      <c r="Y166" s="9" t="str">
        <f t="shared" si="38"/>
        <v/>
      </c>
    </row>
    <row r="167" spans="7:25" x14ac:dyDescent="0.4">
      <c r="G167" s="9">
        <v>2067</v>
      </c>
      <c r="K167" s="9" t="str">
        <f t="shared" si="39"/>
        <v/>
      </c>
      <c r="M167" s="9" t="str">
        <f t="shared" si="40"/>
        <v/>
      </c>
      <c r="N167" s="9" t="str">
        <f t="shared" si="41"/>
        <v/>
      </c>
      <c r="O167" s="9" t="str">
        <f t="shared" si="42"/>
        <v/>
      </c>
      <c r="X167" s="9" t="str">
        <f t="shared" si="37"/>
        <v/>
      </c>
      <c r="Y167" s="9" t="str">
        <f t="shared" si="38"/>
        <v/>
      </c>
    </row>
    <row r="168" spans="7:25" x14ac:dyDescent="0.4">
      <c r="G168" s="9">
        <v>2068</v>
      </c>
      <c r="K168" s="9" t="str">
        <f t="shared" si="39"/>
        <v/>
      </c>
      <c r="M168" s="9" t="str">
        <f t="shared" si="40"/>
        <v/>
      </c>
      <c r="N168" s="9" t="str">
        <f t="shared" si="41"/>
        <v/>
      </c>
      <c r="O168" s="9" t="str">
        <f t="shared" si="42"/>
        <v/>
      </c>
      <c r="X168" s="9" t="str">
        <f t="shared" si="37"/>
        <v/>
      </c>
      <c r="Y168" s="9" t="str">
        <f t="shared" si="38"/>
        <v/>
      </c>
    </row>
    <row r="169" spans="7:25" x14ac:dyDescent="0.4">
      <c r="G169" s="9">
        <v>2069</v>
      </c>
      <c r="K169" s="9" t="str">
        <f t="shared" si="39"/>
        <v/>
      </c>
      <c r="M169" s="9" t="str">
        <f t="shared" si="40"/>
        <v/>
      </c>
      <c r="N169" s="9" t="str">
        <f t="shared" si="41"/>
        <v/>
      </c>
      <c r="O169" s="9" t="str">
        <f t="shared" si="42"/>
        <v/>
      </c>
      <c r="X169" s="9" t="str">
        <f t="shared" si="37"/>
        <v/>
      </c>
      <c r="Y169" s="9" t="str">
        <f t="shared" si="38"/>
        <v/>
      </c>
    </row>
    <row r="170" spans="7:25" x14ac:dyDescent="0.4">
      <c r="G170" s="9">
        <v>2070</v>
      </c>
      <c r="K170" s="9" t="str">
        <f t="shared" si="39"/>
        <v/>
      </c>
      <c r="M170" s="9" t="str">
        <f t="shared" si="40"/>
        <v/>
      </c>
      <c r="N170" s="9" t="str">
        <f t="shared" si="41"/>
        <v/>
      </c>
      <c r="O170" s="9" t="str">
        <f t="shared" si="42"/>
        <v/>
      </c>
      <c r="X170" s="9" t="str">
        <f t="shared" si="37"/>
        <v/>
      </c>
      <c r="Y170" s="9" t="str">
        <f t="shared" si="38"/>
        <v/>
      </c>
    </row>
    <row r="171" spans="7:25" x14ac:dyDescent="0.4">
      <c r="G171" s="9">
        <v>2071</v>
      </c>
      <c r="K171" s="9" t="str">
        <f t="shared" si="39"/>
        <v/>
      </c>
      <c r="M171" s="9" t="str">
        <f t="shared" si="40"/>
        <v/>
      </c>
      <c r="N171" s="9" t="str">
        <f t="shared" si="41"/>
        <v/>
      </c>
      <c r="O171" s="9" t="str">
        <f t="shared" si="42"/>
        <v/>
      </c>
      <c r="X171" s="9" t="str">
        <f t="shared" si="37"/>
        <v/>
      </c>
      <c r="Y171" s="9" t="str">
        <f t="shared" si="38"/>
        <v/>
      </c>
    </row>
    <row r="172" spans="7:25" x14ac:dyDescent="0.4">
      <c r="G172" s="9">
        <v>2072</v>
      </c>
      <c r="K172" s="9" t="str">
        <f t="shared" si="39"/>
        <v/>
      </c>
      <c r="M172" s="9" t="str">
        <f t="shared" si="40"/>
        <v/>
      </c>
      <c r="N172" s="9" t="str">
        <f t="shared" si="41"/>
        <v/>
      </c>
      <c r="O172" s="9" t="str">
        <f t="shared" si="42"/>
        <v/>
      </c>
      <c r="X172" s="9" t="str">
        <f t="shared" si="37"/>
        <v/>
      </c>
      <c r="Y172" s="9" t="str">
        <f t="shared" si="38"/>
        <v/>
      </c>
    </row>
    <row r="173" spans="7:25" x14ac:dyDescent="0.4">
      <c r="G173" s="9">
        <v>2073</v>
      </c>
      <c r="K173" s="9" t="str">
        <f t="shared" si="39"/>
        <v/>
      </c>
      <c r="M173" s="9" t="str">
        <f t="shared" si="40"/>
        <v/>
      </c>
      <c r="N173" s="9" t="str">
        <f t="shared" si="41"/>
        <v/>
      </c>
      <c r="O173" s="9" t="str">
        <f t="shared" si="42"/>
        <v/>
      </c>
      <c r="X173" s="9" t="str">
        <f t="shared" si="37"/>
        <v/>
      </c>
      <c r="Y173" s="9" t="str">
        <f t="shared" si="38"/>
        <v/>
      </c>
    </row>
    <row r="174" spans="7:25" x14ac:dyDescent="0.4">
      <c r="G174" s="9">
        <v>2074</v>
      </c>
      <c r="K174" s="9" t="str">
        <f t="shared" si="39"/>
        <v/>
      </c>
      <c r="M174" s="9" t="str">
        <f t="shared" si="40"/>
        <v/>
      </c>
      <c r="N174" s="9" t="str">
        <f t="shared" si="41"/>
        <v/>
      </c>
      <c r="O174" s="9" t="str">
        <f t="shared" si="42"/>
        <v/>
      </c>
      <c r="X174" s="9" t="str">
        <f t="shared" si="37"/>
        <v/>
      </c>
      <c r="Y174" s="9" t="str">
        <f t="shared" si="38"/>
        <v/>
      </c>
    </row>
    <row r="175" spans="7:25" x14ac:dyDescent="0.4">
      <c r="G175" s="9">
        <v>2075</v>
      </c>
      <c r="K175" s="9" t="str">
        <f t="shared" si="39"/>
        <v/>
      </c>
      <c r="M175" s="9" t="str">
        <f t="shared" si="40"/>
        <v/>
      </c>
      <c r="N175" s="9" t="str">
        <f t="shared" si="41"/>
        <v/>
      </c>
      <c r="O175" s="9" t="str">
        <f t="shared" si="42"/>
        <v/>
      </c>
      <c r="X175" s="9" t="str">
        <f t="shared" si="37"/>
        <v/>
      </c>
      <c r="Y175" s="9" t="str">
        <f t="shared" si="38"/>
        <v/>
      </c>
    </row>
    <row r="176" spans="7:25" x14ac:dyDescent="0.4">
      <c r="G176" s="9">
        <v>2076</v>
      </c>
      <c r="K176" s="9" t="str">
        <f t="shared" si="39"/>
        <v/>
      </c>
      <c r="M176" s="9" t="str">
        <f t="shared" si="40"/>
        <v/>
      </c>
      <c r="N176" s="9" t="str">
        <f t="shared" si="41"/>
        <v/>
      </c>
      <c r="O176" s="9" t="str">
        <f t="shared" si="42"/>
        <v/>
      </c>
      <c r="X176" s="9" t="str">
        <f t="shared" si="37"/>
        <v/>
      </c>
      <c r="Y176" s="9" t="str">
        <f t="shared" si="38"/>
        <v/>
      </c>
    </row>
    <row r="177" spans="7:25" x14ac:dyDescent="0.4">
      <c r="G177" s="9">
        <v>2077</v>
      </c>
      <c r="K177" s="9" t="str">
        <f t="shared" si="39"/>
        <v/>
      </c>
      <c r="M177" s="9" t="str">
        <f t="shared" si="40"/>
        <v/>
      </c>
      <c r="N177" s="9" t="str">
        <f t="shared" si="41"/>
        <v/>
      </c>
      <c r="O177" s="9" t="str">
        <f t="shared" si="42"/>
        <v/>
      </c>
      <c r="X177" s="9" t="str">
        <f t="shared" si="37"/>
        <v/>
      </c>
      <c r="Y177" s="9" t="str">
        <f t="shared" si="38"/>
        <v/>
      </c>
    </row>
    <row r="178" spans="7:25" x14ac:dyDescent="0.4">
      <c r="G178" s="9">
        <v>2078</v>
      </c>
      <c r="K178" s="9" t="str">
        <f t="shared" si="39"/>
        <v/>
      </c>
      <c r="M178" s="9" t="str">
        <f t="shared" si="40"/>
        <v/>
      </c>
      <c r="N178" s="9" t="str">
        <f t="shared" si="41"/>
        <v/>
      </c>
      <c r="O178" s="9" t="str">
        <f t="shared" si="42"/>
        <v/>
      </c>
      <c r="X178" s="9" t="str">
        <f t="shared" si="37"/>
        <v/>
      </c>
      <c r="Y178" s="9" t="str">
        <f t="shared" si="38"/>
        <v/>
      </c>
    </row>
    <row r="179" spans="7:25" x14ac:dyDescent="0.4">
      <c r="G179" s="9">
        <v>2079</v>
      </c>
      <c r="K179" s="9" t="str">
        <f t="shared" si="39"/>
        <v/>
      </c>
      <c r="M179" s="9" t="str">
        <f t="shared" si="40"/>
        <v/>
      </c>
      <c r="N179" s="9" t="str">
        <f t="shared" si="41"/>
        <v/>
      </c>
      <c r="O179" s="9" t="str">
        <f t="shared" si="42"/>
        <v/>
      </c>
      <c r="X179" s="9" t="str">
        <f t="shared" si="37"/>
        <v/>
      </c>
      <c r="Y179" s="9" t="str">
        <f t="shared" si="38"/>
        <v/>
      </c>
    </row>
    <row r="180" spans="7:25" x14ac:dyDescent="0.4">
      <c r="G180" s="9">
        <v>2080</v>
      </c>
      <c r="K180" s="9" t="str">
        <f t="shared" si="39"/>
        <v/>
      </c>
      <c r="M180" s="9" t="str">
        <f t="shared" si="40"/>
        <v/>
      </c>
      <c r="N180" s="9" t="str">
        <f t="shared" si="41"/>
        <v/>
      </c>
      <c r="O180" s="9" t="str">
        <f t="shared" si="42"/>
        <v/>
      </c>
      <c r="X180" s="9" t="str">
        <f t="shared" si="37"/>
        <v/>
      </c>
      <c r="Y180" s="9" t="str">
        <f t="shared" si="38"/>
        <v/>
      </c>
    </row>
    <row r="181" spans="7:25" x14ac:dyDescent="0.4">
      <c r="G181" s="9">
        <v>2081</v>
      </c>
      <c r="K181" s="9" t="str">
        <f t="shared" si="39"/>
        <v/>
      </c>
      <c r="M181" s="9" t="str">
        <f t="shared" si="40"/>
        <v/>
      </c>
      <c r="N181" s="9" t="str">
        <f t="shared" si="41"/>
        <v/>
      </c>
      <c r="O181" s="9" t="str">
        <f t="shared" si="42"/>
        <v/>
      </c>
      <c r="X181" s="9" t="str">
        <f t="shared" si="37"/>
        <v/>
      </c>
      <c r="Y181" s="9" t="str">
        <f t="shared" si="38"/>
        <v/>
      </c>
    </row>
    <row r="182" spans="7:25" x14ac:dyDescent="0.4">
      <c r="G182" s="9">
        <v>2082</v>
      </c>
      <c r="K182" s="9" t="str">
        <f t="shared" si="39"/>
        <v/>
      </c>
      <c r="M182" s="9" t="str">
        <f t="shared" si="40"/>
        <v/>
      </c>
      <c r="N182" s="9" t="str">
        <f t="shared" si="41"/>
        <v/>
      </c>
      <c r="O182" s="9" t="str">
        <f t="shared" si="42"/>
        <v/>
      </c>
      <c r="X182" s="9" t="str">
        <f t="shared" si="37"/>
        <v/>
      </c>
      <c r="Y182" s="9" t="str">
        <f t="shared" si="38"/>
        <v/>
      </c>
    </row>
    <row r="183" spans="7:25" x14ac:dyDescent="0.4">
      <c r="G183" s="9">
        <v>2083</v>
      </c>
      <c r="K183" s="9" t="str">
        <f t="shared" si="39"/>
        <v/>
      </c>
      <c r="M183" s="9" t="str">
        <f t="shared" si="40"/>
        <v/>
      </c>
      <c r="N183" s="9" t="str">
        <f t="shared" si="41"/>
        <v/>
      </c>
      <c r="O183" s="9" t="str">
        <f t="shared" si="42"/>
        <v/>
      </c>
      <c r="X183" s="9" t="str">
        <f t="shared" si="37"/>
        <v/>
      </c>
      <c r="Y183" s="9" t="str">
        <f t="shared" si="38"/>
        <v/>
      </c>
    </row>
    <row r="184" spans="7:25" x14ac:dyDescent="0.4">
      <c r="G184" s="9">
        <v>2084</v>
      </c>
      <c r="K184" s="9" t="str">
        <f t="shared" si="39"/>
        <v/>
      </c>
      <c r="M184" s="9" t="str">
        <f t="shared" si="40"/>
        <v/>
      </c>
      <c r="N184" s="9" t="str">
        <f t="shared" si="41"/>
        <v/>
      </c>
      <c r="O184" s="9" t="str">
        <f t="shared" si="42"/>
        <v/>
      </c>
      <c r="X184" s="9" t="str">
        <f t="shared" si="37"/>
        <v/>
      </c>
      <c r="Y184" s="9" t="str">
        <f t="shared" si="38"/>
        <v/>
      </c>
    </row>
    <row r="185" spans="7:25" x14ac:dyDescent="0.4">
      <c r="G185" s="9">
        <v>2085</v>
      </c>
      <c r="K185" s="9" t="str">
        <f t="shared" si="39"/>
        <v/>
      </c>
      <c r="M185" s="9" t="str">
        <f t="shared" si="40"/>
        <v/>
      </c>
      <c r="N185" s="9" t="str">
        <f t="shared" si="41"/>
        <v/>
      </c>
      <c r="O185" s="9" t="str">
        <f t="shared" si="42"/>
        <v/>
      </c>
      <c r="X185" s="9" t="str">
        <f t="shared" si="37"/>
        <v/>
      </c>
      <c r="Y185" s="9" t="str">
        <f t="shared" si="38"/>
        <v/>
      </c>
    </row>
    <row r="186" spans="7:25" x14ac:dyDescent="0.4">
      <c r="G186" s="9">
        <v>2086</v>
      </c>
      <c r="K186" s="9" t="str">
        <f t="shared" si="39"/>
        <v/>
      </c>
      <c r="M186" s="9" t="str">
        <f t="shared" si="40"/>
        <v/>
      </c>
      <c r="N186" s="9" t="str">
        <f t="shared" si="41"/>
        <v/>
      </c>
      <c r="O186" s="9" t="str">
        <f t="shared" si="42"/>
        <v/>
      </c>
      <c r="X186" s="9" t="str">
        <f t="shared" si="37"/>
        <v/>
      </c>
      <c r="Y186" s="9" t="str">
        <f t="shared" si="38"/>
        <v/>
      </c>
    </row>
    <row r="187" spans="7:25" x14ac:dyDescent="0.4">
      <c r="G187" s="9">
        <v>2087</v>
      </c>
      <c r="K187" s="9" t="str">
        <f t="shared" si="39"/>
        <v/>
      </c>
      <c r="M187" s="9" t="str">
        <f t="shared" si="40"/>
        <v/>
      </c>
      <c r="N187" s="9" t="str">
        <f t="shared" si="41"/>
        <v/>
      </c>
      <c r="O187" s="9" t="str">
        <f t="shared" si="42"/>
        <v/>
      </c>
      <c r="X187" s="9" t="str">
        <f t="shared" si="37"/>
        <v/>
      </c>
      <c r="Y187" s="9" t="str">
        <f t="shared" si="38"/>
        <v/>
      </c>
    </row>
    <row r="188" spans="7:25" x14ac:dyDescent="0.4">
      <c r="G188" s="9">
        <v>2088</v>
      </c>
      <c r="K188" s="9" t="str">
        <f t="shared" si="39"/>
        <v/>
      </c>
      <c r="M188" s="9" t="str">
        <f t="shared" si="40"/>
        <v/>
      </c>
      <c r="N188" s="9" t="str">
        <f t="shared" si="41"/>
        <v/>
      </c>
      <c r="O188" s="9" t="str">
        <f t="shared" si="42"/>
        <v/>
      </c>
      <c r="X188" s="9" t="str">
        <f t="shared" si="37"/>
        <v/>
      </c>
      <c r="Y188" s="9" t="str">
        <f t="shared" si="38"/>
        <v/>
      </c>
    </row>
    <row r="189" spans="7:25" x14ac:dyDescent="0.4">
      <c r="G189" s="9">
        <v>2089</v>
      </c>
      <c r="K189" s="9" t="str">
        <f t="shared" si="39"/>
        <v/>
      </c>
      <c r="M189" s="9" t="str">
        <f t="shared" si="40"/>
        <v/>
      </c>
      <c r="N189" s="9" t="str">
        <f t="shared" si="41"/>
        <v/>
      </c>
      <c r="O189" s="9" t="str">
        <f t="shared" si="42"/>
        <v/>
      </c>
      <c r="X189" s="9" t="str">
        <f t="shared" si="37"/>
        <v/>
      </c>
      <c r="Y189" s="9" t="str">
        <f t="shared" si="38"/>
        <v/>
      </c>
    </row>
    <row r="190" spans="7:25" x14ac:dyDescent="0.4">
      <c r="G190" s="9">
        <v>2090</v>
      </c>
      <c r="K190" s="9" t="str">
        <f t="shared" si="39"/>
        <v/>
      </c>
      <c r="M190" s="9" t="str">
        <f t="shared" si="40"/>
        <v/>
      </c>
      <c r="N190" s="9" t="str">
        <f t="shared" si="41"/>
        <v/>
      </c>
      <c r="O190" s="9" t="str">
        <f t="shared" si="42"/>
        <v/>
      </c>
      <c r="X190" s="9" t="str">
        <f t="shared" si="37"/>
        <v/>
      </c>
      <c r="Y190" s="9" t="str">
        <f t="shared" si="38"/>
        <v/>
      </c>
    </row>
    <row r="191" spans="7:25" x14ac:dyDescent="0.4">
      <c r="G191" s="9">
        <v>2091</v>
      </c>
      <c r="K191" s="9" t="str">
        <f t="shared" si="39"/>
        <v/>
      </c>
      <c r="M191" s="9" t="str">
        <f t="shared" si="40"/>
        <v/>
      </c>
      <c r="N191" s="9" t="str">
        <f t="shared" si="41"/>
        <v/>
      </c>
      <c r="O191" s="9" t="str">
        <f t="shared" si="42"/>
        <v/>
      </c>
      <c r="X191" s="9" t="str">
        <f t="shared" si="37"/>
        <v/>
      </c>
      <c r="Y191" s="9" t="str">
        <f t="shared" si="38"/>
        <v/>
      </c>
    </row>
    <row r="192" spans="7:25" x14ac:dyDescent="0.4">
      <c r="G192" s="9">
        <v>2092</v>
      </c>
      <c r="K192" s="9" t="str">
        <f t="shared" ref="K192:K200" si="43">IF(AC192="","",K$1)</f>
        <v/>
      </c>
      <c r="M192" s="9" t="str">
        <f t="shared" ref="M192:M200" si="44">IF(AC192="","",M$1)</f>
        <v/>
      </c>
      <c r="N192" s="9" t="str">
        <f t="shared" ref="N192:N200" si="45">IF(AD192="","",N$1)</f>
        <v/>
      </c>
      <c r="O192" s="9" t="str">
        <f t="shared" ref="O192:O200" si="46">IF(AE192="","",O$1)</f>
        <v/>
      </c>
      <c r="X192" s="9" t="str">
        <f t="shared" si="37"/>
        <v/>
      </c>
      <c r="Y192" s="9" t="str">
        <f t="shared" si="38"/>
        <v/>
      </c>
    </row>
    <row r="193" spans="7:25" x14ac:dyDescent="0.4">
      <c r="G193" s="9">
        <v>2093</v>
      </c>
      <c r="K193" s="9" t="str">
        <f t="shared" si="43"/>
        <v/>
      </c>
      <c r="M193" s="9" t="str">
        <f t="shared" si="44"/>
        <v/>
      </c>
      <c r="N193" s="9" t="str">
        <f t="shared" si="45"/>
        <v/>
      </c>
      <c r="O193" s="9" t="str">
        <f t="shared" si="46"/>
        <v/>
      </c>
      <c r="X193" s="9" t="str">
        <f t="shared" si="37"/>
        <v/>
      </c>
      <c r="Y193" s="9" t="str">
        <f t="shared" si="38"/>
        <v/>
      </c>
    </row>
    <row r="194" spans="7:25" x14ac:dyDescent="0.4">
      <c r="G194" s="9">
        <v>2094</v>
      </c>
      <c r="K194" s="9" t="str">
        <f t="shared" si="43"/>
        <v/>
      </c>
      <c r="M194" s="9" t="str">
        <f t="shared" si="44"/>
        <v/>
      </c>
      <c r="N194" s="9" t="str">
        <f t="shared" si="45"/>
        <v/>
      </c>
      <c r="O194" s="9" t="str">
        <f t="shared" si="46"/>
        <v/>
      </c>
      <c r="X194" s="9" t="str">
        <f t="shared" si="37"/>
        <v/>
      </c>
      <c r="Y194" s="9" t="str">
        <f t="shared" si="38"/>
        <v/>
      </c>
    </row>
    <row r="195" spans="7:25" x14ac:dyDescent="0.4">
      <c r="G195" s="9">
        <v>2095</v>
      </c>
      <c r="K195" s="9" t="str">
        <f t="shared" si="43"/>
        <v/>
      </c>
      <c r="M195" s="9" t="str">
        <f t="shared" si="44"/>
        <v/>
      </c>
      <c r="N195" s="9" t="str">
        <f t="shared" si="45"/>
        <v/>
      </c>
      <c r="O195" s="9" t="str">
        <f t="shared" si="46"/>
        <v/>
      </c>
      <c r="X195" s="9" t="str">
        <f t="shared" si="37"/>
        <v/>
      </c>
      <c r="Y195" s="9" t="str">
        <f t="shared" si="38"/>
        <v/>
      </c>
    </row>
    <row r="196" spans="7:25" x14ac:dyDescent="0.4">
      <c r="G196" s="9">
        <v>2096</v>
      </c>
      <c r="K196" s="9" t="str">
        <f t="shared" si="43"/>
        <v/>
      </c>
      <c r="M196" s="9" t="str">
        <f t="shared" si="44"/>
        <v/>
      </c>
      <c r="N196" s="9" t="str">
        <f t="shared" si="45"/>
        <v/>
      </c>
      <c r="O196" s="9" t="str">
        <f t="shared" si="46"/>
        <v/>
      </c>
      <c r="X196" s="9" t="str">
        <f t="shared" si="37"/>
        <v/>
      </c>
      <c r="Y196" s="9" t="str">
        <f t="shared" si="38"/>
        <v/>
      </c>
    </row>
    <row r="197" spans="7:25" x14ac:dyDescent="0.4">
      <c r="G197" s="9">
        <v>2097</v>
      </c>
      <c r="K197" s="9" t="str">
        <f t="shared" si="43"/>
        <v/>
      </c>
      <c r="M197" s="9" t="str">
        <f t="shared" si="44"/>
        <v/>
      </c>
      <c r="N197" s="9" t="str">
        <f t="shared" si="45"/>
        <v/>
      </c>
      <c r="O197" s="9" t="str">
        <f t="shared" si="46"/>
        <v/>
      </c>
      <c r="X197" s="9" t="str">
        <f t="shared" ref="X197:X200" si="47">IF($AC197="","",SUM(S197:W197))</f>
        <v/>
      </c>
      <c r="Y197" s="9" t="str">
        <f t="shared" ref="Y197:Y200" si="48">IF($AC197="","",$AC197&amp;$AE197)</f>
        <v/>
      </c>
    </row>
    <row r="198" spans="7:25" x14ac:dyDescent="0.4">
      <c r="G198" s="9">
        <v>2098</v>
      </c>
      <c r="K198" s="9" t="str">
        <f t="shared" si="43"/>
        <v/>
      </c>
      <c r="M198" s="9" t="str">
        <f t="shared" si="44"/>
        <v/>
      </c>
      <c r="N198" s="9" t="str">
        <f t="shared" si="45"/>
        <v/>
      </c>
      <c r="O198" s="9" t="str">
        <f t="shared" si="46"/>
        <v/>
      </c>
      <c r="X198" s="9" t="str">
        <f t="shared" si="47"/>
        <v/>
      </c>
      <c r="Y198" s="9" t="str">
        <f t="shared" si="48"/>
        <v/>
      </c>
    </row>
    <row r="199" spans="7:25" x14ac:dyDescent="0.4">
      <c r="G199" s="9">
        <v>2099</v>
      </c>
      <c r="K199" s="9" t="str">
        <f t="shared" si="43"/>
        <v/>
      </c>
      <c r="M199" s="9" t="str">
        <f t="shared" si="44"/>
        <v/>
      </c>
      <c r="N199" s="9" t="str">
        <f t="shared" si="45"/>
        <v/>
      </c>
      <c r="O199" s="9" t="str">
        <f t="shared" si="46"/>
        <v/>
      </c>
      <c r="X199" s="9" t="str">
        <f t="shared" si="47"/>
        <v/>
      </c>
      <c r="Y199" s="9" t="str">
        <f t="shared" si="48"/>
        <v/>
      </c>
    </row>
    <row r="200" spans="7:25" x14ac:dyDescent="0.4">
      <c r="G200" s="9">
        <v>2100</v>
      </c>
      <c r="K200" s="9" t="str">
        <f t="shared" si="43"/>
        <v/>
      </c>
      <c r="M200" s="9" t="str">
        <f t="shared" si="44"/>
        <v/>
      </c>
      <c r="N200" s="9" t="str">
        <f t="shared" si="45"/>
        <v/>
      </c>
      <c r="O200" s="9" t="str">
        <f t="shared" si="46"/>
        <v/>
      </c>
      <c r="X200" s="9" t="str">
        <f t="shared" si="47"/>
        <v/>
      </c>
      <c r="Y200" s="9" t="str">
        <f t="shared" si="48"/>
        <v/>
      </c>
    </row>
  </sheetData>
  <sheetProtection sheet="1" objects="1" scenarios="1"/>
  <mergeCells count="35">
    <mergeCell ref="AR26:AS26"/>
    <mergeCell ref="AR27:AS27"/>
    <mergeCell ref="AR25:AS25"/>
    <mergeCell ref="AR23:AS23"/>
    <mergeCell ref="AR24:AS24"/>
    <mergeCell ref="AR18:AS18"/>
    <mergeCell ref="AR19:AS19"/>
    <mergeCell ref="AR20:AS20"/>
    <mergeCell ref="AR11:AS11"/>
    <mergeCell ref="AR12:AS12"/>
    <mergeCell ref="AR13:AS13"/>
    <mergeCell ref="AR14:AS14"/>
    <mergeCell ref="AR15:AS15"/>
    <mergeCell ref="AR7:AS7"/>
    <mergeCell ref="AR16:AS16"/>
    <mergeCell ref="AR17:AS17"/>
    <mergeCell ref="AR8:AS8"/>
    <mergeCell ref="AR9:AS9"/>
    <mergeCell ref="AR10:AS10"/>
    <mergeCell ref="AV31:AV33"/>
    <mergeCell ref="AB1:AC1"/>
    <mergeCell ref="AD1:AM1"/>
    <mergeCell ref="AV22:AV24"/>
    <mergeCell ref="AV25:AV27"/>
    <mergeCell ref="AV28:AV30"/>
    <mergeCell ref="AV18:AV21"/>
    <mergeCell ref="AV4:AV6"/>
    <mergeCell ref="AV9:AV10"/>
    <mergeCell ref="AV11:AV17"/>
    <mergeCell ref="AV7:AV8"/>
    <mergeCell ref="AO1:AS2"/>
    <mergeCell ref="AP4:AS5"/>
    <mergeCell ref="AP6:AR6"/>
    <mergeCell ref="AR21:AS21"/>
    <mergeCell ref="AR22:AS22"/>
  </mergeCells>
  <phoneticPr fontId="5"/>
  <conditionalFormatting sqref="AC4:AC53 AE4:AE53 AG4:AK53">
    <cfRule type="expression" dxfId="10" priority="11">
      <formula>IF(AND(COUNTA($AC4,$AE4)=2,$T4=1),TRUE,FALSE)</formula>
    </cfRule>
    <cfRule type="expression" dxfId="9" priority="12">
      <formula>IF($S4=0,TRUE,FALSE)</formula>
    </cfRule>
    <cfRule type="expression" dxfId="8" priority="13">
      <formula>IF($P4=1,TRUE,FALSE)</formula>
    </cfRule>
  </conditionalFormatting>
  <conditionalFormatting sqref="AC4:AM53">
    <cfRule type="expression" dxfId="7" priority="3">
      <formula>IF($AC4&lt;&gt;"",TRUE,FALSE)</formula>
    </cfRule>
  </conditionalFormatting>
  <conditionalFormatting sqref="AL4:AL53">
    <cfRule type="expression" dxfId="6" priority="4">
      <formula>IF(AND($Q4=0,$V4=1),TRUE,FALSE)</formula>
    </cfRule>
    <cfRule type="expression" dxfId="5" priority="5">
      <formula>IF(AND($Q4=1,$S4=0,$V4=0),TRUE,FALSE)</formula>
    </cfRule>
    <cfRule type="expression" dxfId="4" priority="9">
      <formula>IF(AND($P4=1,$Q4=1),TRUE,FALSE)</formula>
    </cfRule>
  </conditionalFormatting>
  <conditionalFormatting sqref="AM4:AM53">
    <cfRule type="expression" dxfId="3" priority="6">
      <formula>IF(AND($R4=0,$W4=1),TRUE,FALSE)</formula>
    </cfRule>
    <cfRule type="expression" dxfId="2" priority="7">
      <formula>IF(AND($R4=1,$S4=0,$W4=0),TRUE,FALSE)</formula>
    </cfRule>
    <cfRule type="expression" dxfId="1" priority="8">
      <formula>IF(AND($P4=1,$R4=1),TRUE,FALSE)</formula>
    </cfRule>
  </conditionalFormatting>
  <conditionalFormatting sqref="AO8:AO27">
    <cfRule type="expression" dxfId="0" priority="1">
      <formula>IF(AP8="",TRUE,FALSE)</formula>
    </cfRule>
  </conditionalFormatting>
  <dataValidations count="11">
    <dataValidation type="list" allowBlank="1" showInputMessage="1" showErrorMessage="1" sqref="AH3 AH54:AH65" xr:uid="{00000000-0002-0000-0400-000000000000}">
      <formula1>INDIRECT($AG3&amp;"_教科")</formula1>
    </dataValidation>
    <dataValidation type="list" allowBlank="1" showInputMessage="1" showErrorMessage="1" sqref="AI64:AI65" xr:uid="{00000000-0002-0000-0400-000001000000}">
      <formula1>INDIRECT($AH64)</formula1>
    </dataValidation>
    <dataValidation type="list" allowBlank="1" showInputMessage="1" showErrorMessage="1" sqref="AJ3:AK65" xr:uid="{00000000-0002-0000-0400-000002000000}">
      <formula1>INDIRECT(N3)</formula1>
    </dataValidation>
    <dataValidation type="list" allowBlank="1" showInputMessage="1" showErrorMessage="1" sqref="AE54:AF65" xr:uid="{00000000-0002-0000-0400-000003000000}">
      <formula1>INDIRECT($L53)</formula1>
    </dataValidation>
    <dataValidation type="list" allowBlank="1" showInputMessage="1" showErrorMessage="1" sqref="AG3:AG65" xr:uid="{00000000-0002-0000-0400-000004000000}">
      <formula1>INDIRECT($M2)</formula1>
    </dataValidation>
    <dataValidation type="list" allowBlank="1" showInputMessage="1" showErrorMessage="1" sqref="AI3 AI54:AI63" xr:uid="{00000000-0002-0000-0400-000005000000}">
      <formula1>INDIRECT($AG3&amp;"_"&amp;$AH3)</formula1>
    </dataValidation>
    <dataValidation type="list" allowBlank="1" showInputMessage="1" showErrorMessage="1" sqref="AE3:AE53" xr:uid="{00000000-0002-0000-0400-000006000000}">
      <formula1>INDIRECT($L3)</formula1>
    </dataValidation>
    <dataValidation type="list" allowBlank="1" showInputMessage="1" showErrorMessage="1" sqref="AH4:AH53" xr:uid="{00000000-0002-0000-0400-000007000000}">
      <formula1>INDIRECT("tb"&amp;$AG4&amp;"_教科")</formula1>
    </dataValidation>
    <dataValidation type="list" allowBlank="1" showInputMessage="1" showErrorMessage="1" sqref="AI4:AI53" xr:uid="{00000000-0002-0000-0400-000008000000}">
      <formula1>INDIRECT("tb"&amp;$AG4&amp;"_"&amp;$AH4)</formula1>
    </dataValidation>
    <dataValidation type="list" allowBlank="1" showInputMessage="1" showErrorMessage="1" sqref="AC4:AC65" xr:uid="{00000000-0002-0000-0400-000009000000}">
      <formula1>INDIRECT($K3)</formula1>
    </dataValidation>
    <dataValidation type="list" allowBlank="1" showInputMessage="1" showErrorMessage="1" sqref="AC3" xr:uid="{00000000-0002-0000-0400-00000A000000}">
      <formula1>INDIRECT(#REF!)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BB83"/>
  <sheetViews>
    <sheetView topLeftCell="A52" zoomScaleNormal="100" zoomScaleSheetLayoutView="100" workbookViewId="0">
      <selection activeCell="D49" sqref="D49"/>
    </sheetView>
  </sheetViews>
  <sheetFormatPr defaultColWidth="0" defaultRowHeight="10.5" customHeight="1" zeroHeight="1" x14ac:dyDescent="0.4"/>
  <cols>
    <col min="1" max="1" width="2.25" style="31" customWidth="1"/>
    <col min="2" max="2" width="11.375" style="31" customWidth="1"/>
    <col min="3" max="3" width="2.25" style="31" customWidth="1"/>
    <col min="4" max="4" width="7.5" style="31" customWidth="1"/>
    <col min="5" max="6" width="3" style="31" customWidth="1"/>
    <col min="7" max="10" width="6.875" style="31" customWidth="1"/>
    <col min="11" max="11" width="3.125" style="31" customWidth="1"/>
    <col min="12" max="14" width="2.25" style="31" customWidth="1"/>
    <col min="15" max="15" width="2.25" style="49" customWidth="1"/>
    <col min="16" max="52" width="2.25" style="4" customWidth="1"/>
    <col min="53" max="53" width="3.375" style="4" customWidth="1"/>
    <col min="54" max="54" width="77.25" style="4" customWidth="1"/>
    <col min="55" max="16384" width="2.25" style="4" hidden="1"/>
  </cols>
  <sheetData>
    <row r="1" spans="3:54" ht="4.5" customHeight="1" thickBot="1" x14ac:dyDescent="0.45"/>
    <row r="2" spans="3:54" ht="18" customHeight="1" thickBot="1" x14ac:dyDescent="0.45">
      <c r="P2" s="72" t="s">
        <v>702</v>
      </c>
      <c r="BA2" s="73" t="s">
        <v>399</v>
      </c>
      <c r="BB2" s="4" t="s">
        <v>697</v>
      </c>
    </row>
    <row r="3" spans="3:54" ht="4.5" customHeight="1" x14ac:dyDescent="0.4"/>
    <row r="4" spans="3:54" ht="10.5" customHeight="1" x14ac:dyDescent="0.4">
      <c r="AB4" s="193" t="s">
        <v>20</v>
      </c>
      <c r="AC4" s="193"/>
      <c r="AD4" s="193"/>
      <c r="AE4" s="193"/>
      <c r="AF4" s="197"/>
      <c r="AG4" s="220"/>
      <c r="AH4" s="220"/>
      <c r="AI4" s="220"/>
      <c r="AJ4" s="220"/>
      <c r="AK4" s="220"/>
      <c r="AL4" s="198"/>
      <c r="AM4" s="193" t="s">
        <v>684</v>
      </c>
      <c r="AN4" s="193"/>
      <c r="AO4" s="193"/>
      <c r="AP4" s="193"/>
      <c r="AQ4" s="197"/>
      <c r="AR4" s="220"/>
      <c r="AS4" s="220"/>
      <c r="AT4" s="220"/>
      <c r="AU4" s="220"/>
      <c r="AV4" s="220"/>
      <c r="AW4" s="198"/>
      <c r="AY4" s="193" t="s">
        <v>19</v>
      </c>
      <c r="AZ4" s="193"/>
      <c r="BA4" s="52"/>
      <c r="BB4" s="187"/>
    </row>
    <row r="5" spans="3:54" ht="10.5" customHeight="1" x14ac:dyDescent="0.4">
      <c r="C5" s="4"/>
      <c r="D5" s="4"/>
      <c r="E5" s="4"/>
      <c r="F5" s="4"/>
      <c r="G5" s="4"/>
      <c r="H5" s="4"/>
      <c r="I5" s="4"/>
      <c r="J5" s="4"/>
      <c r="K5" s="4"/>
      <c r="L5" s="4"/>
      <c r="M5" s="4"/>
      <c r="O5" s="49" t="str">
        <f>BA2</f>
        <v>A</v>
      </c>
      <c r="AB5" s="193"/>
      <c r="AC5" s="193"/>
      <c r="AD5" s="193"/>
      <c r="AE5" s="193"/>
      <c r="AF5" s="199"/>
      <c r="AG5" s="218"/>
      <c r="AH5" s="218"/>
      <c r="AI5" s="218"/>
      <c r="AJ5" s="218"/>
      <c r="AK5" s="218"/>
      <c r="AL5" s="200"/>
      <c r="AM5" s="193"/>
      <c r="AN5" s="193"/>
      <c r="AO5" s="193"/>
      <c r="AP5" s="193"/>
      <c r="AQ5" s="199"/>
      <c r="AR5" s="218"/>
      <c r="AS5" s="218"/>
      <c r="AT5" s="218"/>
      <c r="AU5" s="218"/>
      <c r="AV5" s="218"/>
      <c r="AW5" s="200"/>
      <c r="AY5" s="193"/>
      <c r="AZ5" s="193"/>
      <c r="BA5" s="52"/>
      <c r="BB5" s="187"/>
    </row>
    <row r="6" spans="3:54" ht="4.5" customHeight="1" thickBot="1" x14ac:dyDescent="0.45">
      <c r="C6" s="4"/>
      <c r="D6" s="4"/>
      <c r="E6" s="4"/>
      <c r="F6" s="4"/>
      <c r="G6" s="4"/>
      <c r="H6" s="4"/>
      <c r="I6" s="4"/>
      <c r="J6" s="4"/>
      <c r="K6" s="4"/>
      <c r="L6" s="4"/>
      <c r="M6" s="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row>
    <row r="7" spans="3:54" ht="4.5" customHeight="1" x14ac:dyDescent="0.4">
      <c r="D7" s="4"/>
      <c r="E7" s="4"/>
      <c r="F7" s="4"/>
      <c r="G7" s="4"/>
      <c r="H7" s="4"/>
      <c r="I7" s="4"/>
      <c r="J7" s="4"/>
      <c r="K7" s="4"/>
      <c r="L7" s="4"/>
      <c r="M7" s="4"/>
      <c r="N7" s="4"/>
      <c r="Q7" s="48"/>
      <c r="AZ7" s="42"/>
    </row>
    <row r="8" spans="3:54" ht="10.5" customHeight="1" x14ac:dyDescent="0.15">
      <c r="D8" s="4"/>
      <c r="E8" s="4"/>
      <c r="F8" s="4"/>
      <c r="G8" s="4"/>
      <c r="H8" s="4"/>
      <c r="I8" s="4"/>
      <c r="J8" s="4"/>
      <c r="K8" s="4"/>
      <c r="L8" s="4"/>
      <c r="M8" s="4"/>
      <c r="N8" s="4"/>
      <c r="Q8" s="48"/>
      <c r="T8" s="306" t="s">
        <v>408</v>
      </c>
      <c r="U8" s="306"/>
      <c r="V8" s="306"/>
      <c r="W8" s="306"/>
      <c r="X8" s="306"/>
      <c r="Y8" s="306"/>
      <c r="Z8" s="306"/>
      <c r="AA8" s="306"/>
      <c r="AB8" s="306"/>
      <c r="AC8" s="306"/>
      <c r="AD8" s="306"/>
      <c r="AE8" s="306"/>
      <c r="AF8" s="306"/>
      <c r="AG8" s="306"/>
      <c r="AH8" s="306"/>
      <c r="AI8" s="306"/>
      <c r="AJ8" s="306"/>
      <c r="AK8" s="306"/>
      <c r="AL8" s="306"/>
      <c r="AM8" s="306"/>
      <c r="AN8" s="307" t="s">
        <v>21</v>
      </c>
      <c r="AO8" s="307"/>
      <c r="AP8" s="307"/>
      <c r="AQ8" s="307"/>
      <c r="AR8" s="307"/>
      <c r="AS8" s="307"/>
      <c r="AT8" s="307"/>
      <c r="AU8" s="307"/>
      <c r="AV8" s="307"/>
      <c r="AW8" s="307"/>
      <c r="AX8" s="307"/>
      <c r="AY8" s="307"/>
      <c r="AZ8" s="308"/>
      <c r="BA8" s="65"/>
    </row>
    <row r="9" spans="3:54" ht="10.5" customHeight="1" x14ac:dyDescent="0.15">
      <c r="Q9" s="48"/>
      <c r="T9" s="306"/>
      <c r="U9" s="306"/>
      <c r="V9" s="306"/>
      <c r="W9" s="306"/>
      <c r="X9" s="306"/>
      <c r="Y9" s="306"/>
      <c r="Z9" s="306"/>
      <c r="AA9" s="306"/>
      <c r="AB9" s="306"/>
      <c r="AC9" s="306"/>
      <c r="AD9" s="306"/>
      <c r="AE9" s="306"/>
      <c r="AF9" s="306"/>
      <c r="AG9" s="306"/>
      <c r="AH9" s="306"/>
      <c r="AI9" s="306"/>
      <c r="AJ9" s="306"/>
      <c r="AK9" s="306"/>
      <c r="AL9" s="306"/>
      <c r="AM9" s="306"/>
      <c r="AN9" s="307"/>
      <c r="AO9" s="307"/>
      <c r="AP9" s="307"/>
      <c r="AQ9" s="307"/>
      <c r="AR9" s="307"/>
      <c r="AS9" s="307"/>
      <c r="AT9" s="307"/>
      <c r="AU9" s="307"/>
      <c r="AV9" s="307"/>
      <c r="AW9" s="307"/>
      <c r="AX9" s="307"/>
      <c r="AY9" s="307"/>
      <c r="AZ9" s="308"/>
      <c r="BA9" s="65"/>
    </row>
    <row r="10" spans="3:54" ht="4.5" customHeight="1" thickBot="1" x14ac:dyDescent="0.45">
      <c r="Q10" s="43"/>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5"/>
    </row>
    <row r="11" spans="3:54" ht="10.5" customHeight="1" thickBot="1" x14ac:dyDescent="0.45">
      <c r="N11" s="31">
        <v>2</v>
      </c>
      <c r="O11" s="49" t="str">
        <f>IFERROR(HLOOKUP($O$5,学籍記録!$K$2:$O$15,N11,0)&amp;"","")</f>
        <v/>
      </c>
      <c r="Q11" s="288" t="s">
        <v>0</v>
      </c>
      <c r="R11" s="289"/>
      <c r="S11" s="289"/>
      <c r="T11" s="290"/>
      <c r="U11" s="285" t="str">
        <f>基礎情報!$D$6</f>
        <v>じろう</v>
      </c>
      <c r="V11" s="286"/>
      <c r="W11" s="286"/>
      <c r="X11" s="286"/>
      <c r="Y11" s="286"/>
      <c r="Z11" s="286"/>
      <c r="AA11" s="286"/>
      <c r="AB11" s="286"/>
      <c r="AC11" s="286"/>
      <c r="AD11" s="286"/>
      <c r="AE11" s="286"/>
      <c r="AF11" s="279"/>
      <c r="AG11" s="279"/>
      <c r="AH11" s="279"/>
      <c r="AI11" s="279"/>
      <c r="AJ11" s="280"/>
      <c r="AK11" s="228" t="s">
        <v>1</v>
      </c>
      <c r="AL11" s="229"/>
      <c r="AM11" s="221" t="s">
        <v>16</v>
      </c>
      <c r="AN11" s="222"/>
      <c r="AO11" s="222"/>
      <c r="AP11" s="222"/>
      <c r="AQ11" s="222"/>
      <c r="AR11" s="222"/>
      <c r="AS11" s="222"/>
      <c r="AT11" s="222"/>
      <c r="AU11" s="222"/>
      <c r="AV11" s="222"/>
      <c r="AW11" s="222"/>
      <c r="AX11" s="222"/>
      <c r="AY11" s="222"/>
      <c r="AZ11" s="223"/>
      <c r="BA11" s="69"/>
    </row>
    <row r="12" spans="3:54" ht="10.5" customHeight="1" thickTop="1" x14ac:dyDescent="0.15">
      <c r="N12" s="31">
        <v>3</v>
      </c>
      <c r="O12" s="49" t="str">
        <f>IFERROR(HLOOKUP($O$5,学籍記録!$K$2:$O$15,N12,0)&amp;"","")</f>
        <v>○○府立</v>
      </c>
      <c r="Q12" s="291" t="s">
        <v>44</v>
      </c>
      <c r="R12" s="292"/>
      <c r="S12" s="292"/>
      <c r="T12" s="293"/>
      <c r="U12" s="287" t="str">
        <f>基礎情報!$D$3</f>
        <v>鶴橋</v>
      </c>
      <c r="V12" s="193"/>
      <c r="W12" s="193"/>
      <c r="X12" s="193"/>
      <c r="Y12" s="193"/>
      <c r="Z12" s="193"/>
      <c r="AA12" s="193"/>
      <c r="AB12" s="193"/>
      <c r="AC12" s="193"/>
      <c r="AD12" s="193"/>
      <c r="AE12" s="193"/>
      <c r="AF12" s="281" t="str">
        <f>IF(基礎情報!$D$7="","","旧姓")</f>
        <v/>
      </c>
      <c r="AG12" s="281"/>
      <c r="AH12" s="281"/>
      <c r="AI12" s="281"/>
      <c r="AJ12" s="282"/>
      <c r="AK12" s="197" t="str">
        <f>基礎情報!$D$8</f>
        <v>男</v>
      </c>
      <c r="AL12" s="230"/>
      <c r="AM12" s="237" t="str">
        <f>O11&amp;" "&amp;O12</f>
        <v xml:space="preserve"> ○○府立</v>
      </c>
      <c r="AN12" s="238"/>
      <c r="AO12" s="238"/>
      <c r="AP12" s="238"/>
      <c r="AQ12" s="238"/>
      <c r="AR12" s="238"/>
      <c r="AS12" s="238"/>
      <c r="AT12" s="238"/>
      <c r="AU12" s="238"/>
      <c r="AV12" s="238"/>
      <c r="AW12" s="238"/>
      <c r="AX12" s="238"/>
      <c r="AY12" s="238"/>
      <c r="AZ12" s="239"/>
      <c r="BA12" s="53"/>
      <c r="BB12" s="52"/>
    </row>
    <row r="13" spans="3:54" ht="10.5" customHeight="1" x14ac:dyDescent="0.15">
      <c r="N13" s="31">
        <v>4</v>
      </c>
      <c r="O13" s="49" t="str">
        <f>IFERROR(HLOOKUP($O$5,学籍記録!$K$2:$O$15,N13,0)&amp;"","")</f>
        <v>■■■■高等学校</v>
      </c>
      <c r="Q13" s="294"/>
      <c r="R13" s="295"/>
      <c r="S13" s="295"/>
      <c r="T13" s="296"/>
      <c r="U13" s="199"/>
      <c r="V13" s="218"/>
      <c r="W13" s="218"/>
      <c r="X13" s="218"/>
      <c r="Y13" s="218"/>
      <c r="Z13" s="218"/>
      <c r="AA13" s="218"/>
      <c r="AB13" s="218"/>
      <c r="AC13" s="218"/>
      <c r="AD13" s="218"/>
      <c r="AE13" s="218"/>
      <c r="AF13" s="283" t="str">
        <f>IF(基礎情報!$D$7="","",基礎情報!$D$7)</f>
        <v/>
      </c>
      <c r="AG13" s="283"/>
      <c r="AH13" s="283"/>
      <c r="AI13" s="283"/>
      <c r="AJ13" s="284"/>
      <c r="AK13" s="199"/>
      <c r="AL13" s="219"/>
      <c r="AM13" s="240"/>
      <c r="AN13" s="233"/>
      <c r="AO13" s="233"/>
      <c r="AP13" s="233"/>
      <c r="AQ13" s="233"/>
      <c r="AR13" s="233"/>
      <c r="AS13" s="233"/>
      <c r="AT13" s="233"/>
      <c r="AU13" s="233"/>
      <c r="AV13" s="233"/>
      <c r="AW13" s="233"/>
      <c r="AX13" s="233"/>
      <c r="AY13" s="233"/>
      <c r="AZ13" s="234"/>
      <c r="BA13" s="53"/>
    </row>
    <row r="14" spans="3:54" ht="10.5" customHeight="1" x14ac:dyDescent="0.4">
      <c r="N14" s="31">
        <v>5</v>
      </c>
      <c r="O14" s="49" t="str">
        <f>IFERROR(HLOOKUP($O$5,学籍記録!$K$2:$O$15,N14,0)&amp;"","")</f>
        <v>全日制の課程</v>
      </c>
      <c r="Q14" s="298" t="s">
        <v>2</v>
      </c>
      <c r="R14" s="299"/>
      <c r="S14" s="299"/>
      <c r="T14" s="300"/>
      <c r="U14" s="193" t="str">
        <f>基礎情報!$D$9</f>
        <v>平成</v>
      </c>
      <c r="V14" s="193"/>
      <c r="W14" s="193"/>
      <c r="X14" s="193">
        <f>基礎情報!$D$10</f>
        <v>0</v>
      </c>
      <c r="Y14" s="193"/>
      <c r="Z14" s="193"/>
      <c r="AA14" s="193" t="s">
        <v>13</v>
      </c>
      <c r="AB14" s="193"/>
      <c r="AC14" s="193">
        <f>基礎情報!$D$11</f>
        <v>0</v>
      </c>
      <c r="AD14" s="193"/>
      <c r="AE14" s="193" t="s">
        <v>14</v>
      </c>
      <c r="AF14" s="193"/>
      <c r="AG14" s="193">
        <f>基礎情報!$D$12</f>
        <v>0</v>
      </c>
      <c r="AH14" s="193"/>
      <c r="AI14" s="193" t="s">
        <v>15</v>
      </c>
      <c r="AJ14" s="193"/>
      <c r="AK14" s="220"/>
      <c r="AL14" s="230"/>
      <c r="AM14" s="240" t="str">
        <f>O13&amp;" "&amp;O14&amp;" "&amp;O15</f>
        <v>■■■■高等学校 全日制の課程 普通科</v>
      </c>
      <c r="AN14" s="233"/>
      <c r="AO14" s="233"/>
      <c r="AP14" s="233"/>
      <c r="AQ14" s="233"/>
      <c r="AR14" s="233"/>
      <c r="AS14" s="233"/>
      <c r="AT14" s="233"/>
      <c r="AU14" s="233"/>
      <c r="AV14" s="233"/>
      <c r="AW14" s="233"/>
      <c r="AX14" s="233"/>
      <c r="AY14" s="233"/>
      <c r="AZ14" s="234"/>
      <c r="BA14" s="53"/>
    </row>
    <row r="15" spans="3:54" ht="10.5" customHeight="1" thickBot="1" x14ac:dyDescent="0.45">
      <c r="N15" s="31">
        <v>6</v>
      </c>
      <c r="O15" s="49" t="str">
        <f>IFERROR(HLOOKUP($O$5,学籍記録!$K$2:$O$15,N15,0)&amp;"","")</f>
        <v>普通科</v>
      </c>
      <c r="Q15" s="301"/>
      <c r="R15" s="302"/>
      <c r="S15" s="302"/>
      <c r="T15" s="303"/>
      <c r="U15" s="194"/>
      <c r="V15" s="194"/>
      <c r="W15" s="194"/>
      <c r="X15" s="194"/>
      <c r="Y15" s="194"/>
      <c r="Z15" s="194"/>
      <c r="AA15" s="194"/>
      <c r="AB15" s="194"/>
      <c r="AC15" s="194"/>
      <c r="AD15" s="194"/>
      <c r="AE15" s="194"/>
      <c r="AF15" s="194"/>
      <c r="AG15" s="194"/>
      <c r="AH15" s="194"/>
      <c r="AI15" s="194"/>
      <c r="AJ15" s="194"/>
      <c r="AK15" s="194"/>
      <c r="AL15" s="297"/>
      <c r="AM15" s="240"/>
      <c r="AN15" s="233"/>
      <c r="AO15" s="233"/>
      <c r="AP15" s="233"/>
      <c r="AQ15" s="233"/>
      <c r="AR15" s="233"/>
      <c r="AS15" s="233"/>
      <c r="AT15" s="233"/>
      <c r="AU15" s="233"/>
      <c r="AV15" s="233"/>
      <c r="AW15" s="233"/>
      <c r="AX15" s="233"/>
      <c r="AY15" s="233"/>
      <c r="AZ15" s="234"/>
      <c r="BA15" s="53"/>
    </row>
    <row r="16" spans="3:54" ht="10.5" customHeight="1" thickBot="1" x14ac:dyDescent="0.45">
      <c r="N16" s="31">
        <v>7</v>
      </c>
      <c r="O16" s="49" t="str">
        <f>IFERROR(HLOOKUP($O$5,学籍記録!$K$2:$O$15,N16,0)&amp;"","")</f>
        <v/>
      </c>
      <c r="Q16" s="221" t="s">
        <v>22</v>
      </c>
      <c r="R16" s="222"/>
      <c r="S16" s="222"/>
      <c r="T16" s="222"/>
      <c r="U16" s="222"/>
      <c r="V16" s="222"/>
      <c r="W16" s="222"/>
      <c r="X16" s="222"/>
      <c r="Y16" s="222"/>
      <c r="Z16" s="222"/>
      <c r="AA16" s="222"/>
      <c r="AB16" s="222"/>
      <c r="AC16" s="222"/>
      <c r="AD16" s="222"/>
      <c r="AE16" s="222"/>
      <c r="AF16" s="222"/>
      <c r="AG16" s="222"/>
      <c r="AH16" s="222"/>
      <c r="AI16" s="222"/>
      <c r="AJ16" s="222"/>
      <c r="AK16" s="222"/>
      <c r="AL16" s="223"/>
      <c r="AM16" s="233" t="str">
        <f>O16&amp;"年"&amp;" "&amp;O17&amp;"月"&amp;" "&amp;O18</f>
        <v>年 2022月 4</v>
      </c>
      <c r="AN16" s="233"/>
      <c r="AO16" s="233"/>
      <c r="AP16" s="233"/>
      <c r="AQ16" s="233"/>
      <c r="AR16" s="233"/>
      <c r="AS16" s="233"/>
      <c r="AT16" s="233"/>
      <c r="AU16" s="233"/>
      <c r="AV16" s="233"/>
      <c r="AW16" s="233"/>
      <c r="AX16" s="233"/>
      <c r="AY16" s="233"/>
      <c r="AZ16" s="234"/>
      <c r="BA16" s="53"/>
    </row>
    <row r="17" spans="2:53" ht="10.5" customHeight="1" thickTop="1" x14ac:dyDescent="0.4">
      <c r="N17" s="31">
        <v>8</v>
      </c>
      <c r="O17" s="49" t="str">
        <f>IFERROR(HLOOKUP($O$5,学籍記録!$K$2:$O$15,N17,0)&amp;"","")</f>
        <v>2022</v>
      </c>
      <c r="Q17" s="213" t="s">
        <v>23</v>
      </c>
      <c r="R17" s="209"/>
      <c r="S17" s="215" t="s">
        <v>24</v>
      </c>
      <c r="T17" s="216"/>
      <c r="U17" s="216"/>
      <c r="V17" s="216"/>
      <c r="W17" s="216"/>
      <c r="X17" s="243"/>
      <c r="Y17" s="215" t="s">
        <v>25</v>
      </c>
      <c r="Z17" s="216"/>
      <c r="AA17" s="216"/>
      <c r="AB17" s="216"/>
      <c r="AC17" s="216"/>
      <c r="AD17" s="216"/>
      <c r="AE17" s="216"/>
      <c r="AF17" s="216"/>
      <c r="AG17" s="216"/>
      <c r="AH17" s="243"/>
      <c r="AI17" s="209" t="s">
        <v>26</v>
      </c>
      <c r="AJ17" s="209"/>
      <c r="AK17" s="224" t="s">
        <v>27</v>
      </c>
      <c r="AL17" s="225"/>
      <c r="AM17" s="233"/>
      <c r="AN17" s="233"/>
      <c r="AO17" s="233"/>
      <c r="AP17" s="233"/>
      <c r="AQ17" s="233"/>
      <c r="AR17" s="233"/>
      <c r="AS17" s="233"/>
      <c r="AT17" s="233"/>
      <c r="AU17" s="233"/>
      <c r="AV17" s="233"/>
      <c r="AW17" s="233"/>
      <c r="AX17" s="233"/>
      <c r="AY17" s="233"/>
      <c r="AZ17" s="234"/>
      <c r="BA17" s="53"/>
    </row>
    <row r="18" spans="2:53" ht="10.5" customHeight="1" x14ac:dyDescent="0.4">
      <c r="N18" s="31">
        <v>9</v>
      </c>
      <c r="O18" s="49" t="str">
        <f>IFERROR(HLOOKUP($O$5,学籍記録!$K$2:$O$15,N18,0)&amp;"","")</f>
        <v>4</v>
      </c>
      <c r="Q18" s="214"/>
      <c r="R18" s="208"/>
      <c r="S18" s="199"/>
      <c r="T18" s="218"/>
      <c r="U18" s="218"/>
      <c r="V18" s="218"/>
      <c r="W18" s="218"/>
      <c r="X18" s="200"/>
      <c r="Y18" s="199"/>
      <c r="Z18" s="218"/>
      <c r="AA18" s="218"/>
      <c r="AB18" s="218"/>
      <c r="AC18" s="218"/>
      <c r="AD18" s="218"/>
      <c r="AE18" s="218"/>
      <c r="AF18" s="218"/>
      <c r="AG18" s="218"/>
      <c r="AH18" s="200"/>
      <c r="AI18" s="208"/>
      <c r="AJ18" s="208"/>
      <c r="AK18" s="226"/>
      <c r="AL18" s="227"/>
      <c r="AM18" s="233" t="str">
        <f>O19&amp;"年"&amp;" "&amp;O20&amp;"月"&amp;" "&amp;O21&amp;"日"&amp;" "&amp;O22</f>
        <v>入学年 2023月 12日 31</v>
      </c>
      <c r="AN18" s="233"/>
      <c r="AO18" s="233"/>
      <c r="AP18" s="233"/>
      <c r="AQ18" s="233"/>
      <c r="AR18" s="233"/>
      <c r="AS18" s="233"/>
      <c r="AT18" s="233"/>
      <c r="AU18" s="233"/>
      <c r="AV18" s="233"/>
      <c r="AW18" s="233"/>
      <c r="AX18" s="233"/>
      <c r="AY18" s="233"/>
      <c r="AZ18" s="234"/>
      <c r="BA18" s="53"/>
    </row>
    <row r="19" spans="2:53" ht="10.5" customHeight="1" thickBot="1" x14ac:dyDescent="0.45">
      <c r="B19" s="31" t="str">
        <f ca="1">B18&amp;D19</f>
        <v>40012232</v>
      </c>
      <c r="C19" s="31" t="str">
        <f>$O$5&amp;ROW()-18</f>
        <v>A1</v>
      </c>
      <c r="D19" s="31" t="str">
        <f ca="1">IFERROR(VLOOKUP(C19,学習記録!$Z:$AA,2,0),"")</f>
        <v>40012232</v>
      </c>
      <c r="E19" s="31">
        <f ca="1">IFERROR(MID($D19,5,2)*1,"")</f>
        <v>22</v>
      </c>
      <c r="F19" s="31">
        <f ca="1">IFERROR(IF(E19&lt;=RIGHT(YEAR(NOW()),2),2000+E19,1900+E19),"")</f>
        <v>2022</v>
      </c>
      <c r="G19" s="31" t="str">
        <f ca="1">IFERROR(VLOOKUP(LEFT($D19,4)*1,教育課程!$H:$K,3,0),"")</f>
        <v>国語</v>
      </c>
      <c r="H19" s="31" t="str">
        <f ca="1">IFERROR(VLOOKUP(LEFT($D19,4)*1,教育課程!$H:$K,4,0),"")</f>
        <v>現代の国語</v>
      </c>
      <c r="I19" s="31" t="str">
        <f ca="1">IF(G19="教科なし","",IF(G19="学校設定教科",IFERROR(VLOOKUP($C19,学習記録!$Z:$AM,14,0),""),G19))</f>
        <v>国語</v>
      </c>
      <c r="J19" s="31" t="str">
        <f ca="1">IF(H19="学校設定科目",IFERROR(VLOOKUP($C19,学習記録!$Z:$AM,15,0),""),H19)</f>
        <v>現代の国語</v>
      </c>
      <c r="K19" s="31">
        <f ca="1">IFERROR(MID($D19,7,1)*1,"")</f>
        <v>3</v>
      </c>
      <c r="L19" s="31">
        <f ca="1">IFERROR(MID($D19,8,1)*1,"")</f>
        <v>2</v>
      </c>
      <c r="N19" s="31">
        <v>10</v>
      </c>
      <c r="O19" s="49" t="str">
        <f>IFERROR(HLOOKUP($O$5,学籍記録!$K$2:$O$15,N19,0)&amp;"","")</f>
        <v>入学</v>
      </c>
      <c r="Q19" s="214">
        <f ca="1">F19</f>
        <v>2022</v>
      </c>
      <c r="R19" s="208"/>
      <c r="S19" s="257" t="str">
        <f ca="1">I19</f>
        <v>国語</v>
      </c>
      <c r="T19" s="258"/>
      <c r="U19" s="258"/>
      <c r="V19" s="258"/>
      <c r="W19" s="258"/>
      <c r="X19" s="207"/>
      <c r="Y19" s="259" t="str">
        <f ca="1">J19</f>
        <v>現代の国語</v>
      </c>
      <c r="Z19" s="260"/>
      <c r="AA19" s="260"/>
      <c r="AB19" s="260"/>
      <c r="AC19" s="260"/>
      <c r="AD19" s="260"/>
      <c r="AE19" s="260"/>
      <c r="AF19" s="260"/>
      <c r="AG19" s="260"/>
      <c r="AH19" s="261"/>
      <c r="AI19" s="208">
        <f ca="1">K19</f>
        <v>3</v>
      </c>
      <c r="AJ19" s="231"/>
      <c r="AK19" s="208">
        <f ca="1">L19</f>
        <v>2</v>
      </c>
      <c r="AL19" s="232"/>
      <c r="AM19" s="235"/>
      <c r="AN19" s="235"/>
      <c r="AO19" s="235"/>
      <c r="AP19" s="235"/>
      <c r="AQ19" s="235"/>
      <c r="AR19" s="235"/>
      <c r="AS19" s="235"/>
      <c r="AT19" s="235"/>
      <c r="AU19" s="235"/>
      <c r="AV19" s="235"/>
      <c r="AW19" s="235"/>
      <c r="AX19" s="235"/>
      <c r="AY19" s="235"/>
      <c r="AZ19" s="236"/>
      <c r="BA19" s="53"/>
    </row>
    <row r="20" spans="2:53" ht="10.5" customHeight="1" thickBot="1" x14ac:dyDescent="0.45">
      <c r="B20" s="31" t="str">
        <f t="shared" ref="B20:B74" ca="1" si="0">B19&amp;D20</f>
        <v>4001223240102210</v>
      </c>
      <c r="C20" s="31" t="str">
        <f t="shared" ref="C20:C75" si="1">$O$5&amp;ROW()-18</f>
        <v>A2</v>
      </c>
      <c r="D20" s="31" t="str">
        <f ca="1">IFERROR(VLOOKUP(C20,学習記録!$Z:$AA,2,0),"")</f>
        <v>40102210</v>
      </c>
      <c r="E20" s="31">
        <f t="shared" ref="E20:E75" ca="1" si="2">IFERROR(MID($D20,5,2)*1,"")</f>
        <v>22</v>
      </c>
      <c r="F20" s="31">
        <f t="shared" ref="F20:F27" ca="1" si="3">IFERROR(IF(E20&lt;=RIGHT(YEAR(NOW()),2),2000+E20,1900+E20),"")</f>
        <v>2022</v>
      </c>
      <c r="G20" s="31" t="str">
        <f ca="1">IFERROR(VLOOKUP(LEFT($D20,4)*1,教育課程!$H:$K,3,0),"")</f>
        <v>地理歴史</v>
      </c>
      <c r="H20" s="31" t="str">
        <f ca="1">IFERROR(VLOOKUP(LEFT($D20,4)*1,教育課程!$H:$K,4,0),"")</f>
        <v>歴史総合</v>
      </c>
      <c r="I20" s="31" t="str">
        <f ca="1">IF(G20="教科なし","",IF(G20="学校設定教科",IFERROR(VLOOKUP($C20,学習記録!$Z:$AM,14,0),""),G20))</f>
        <v>地理歴史</v>
      </c>
      <c r="J20" s="31" t="str">
        <f ca="1">IF(H20="学校設定科目",IFERROR(VLOOKUP($C20,学習記録!$Z:$AM,15,0),""),H20)</f>
        <v>歴史総合</v>
      </c>
      <c r="K20" s="31">
        <f t="shared" ref="K20:K75" ca="1" si="4">IFERROR(MID($D20,7,1)*1,"")</f>
        <v>1</v>
      </c>
      <c r="L20" s="31">
        <f t="shared" ref="L20:L75" ca="1" si="5">IFERROR(MID($D20,8,1)*1,"")</f>
        <v>0</v>
      </c>
      <c r="N20" s="31">
        <v>11</v>
      </c>
      <c r="O20" s="49" t="str">
        <f>IFERROR(HLOOKUP($O$5,学籍記録!$K$2:$O$15,N20,0)&amp;"","")</f>
        <v>2023</v>
      </c>
      <c r="Q20" s="256">
        <f ca="1">F20</f>
        <v>2022</v>
      </c>
      <c r="R20" s="207"/>
      <c r="S20" s="257" t="str">
        <f t="shared" ref="S20:S75" ca="1" si="6">I20</f>
        <v>地理歴史</v>
      </c>
      <c r="T20" s="258"/>
      <c r="U20" s="258"/>
      <c r="V20" s="258"/>
      <c r="W20" s="258"/>
      <c r="X20" s="207"/>
      <c r="Y20" s="259" t="str">
        <f t="shared" ref="Y20:Y75" ca="1" si="7">J20</f>
        <v>歴史総合</v>
      </c>
      <c r="Z20" s="260"/>
      <c r="AA20" s="260"/>
      <c r="AB20" s="260"/>
      <c r="AC20" s="260"/>
      <c r="AD20" s="260"/>
      <c r="AE20" s="260"/>
      <c r="AF20" s="260"/>
      <c r="AG20" s="260"/>
      <c r="AH20" s="261"/>
      <c r="AI20" s="208">
        <f t="shared" ref="AI20:AI75" ca="1" si="8">K20</f>
        <v>1</v>
      </c>
      <c r="AJ20" s="231"/>
      <c r="AK20" s="208">
        <f t="shared" ref="AK20:AK75" ca="1" si="9">L20</f>
        <v>0</v>
      </c>
      <c r="AL20" s="232"/>
      <c r="AM20" s="222" t="s">
        <v>17</v>
      </c>
      <c r="AN20" s="222"/>
      <c r="AO20" s="222"/>
      <c r="AP20" s="222"/>
      <c r="AQ20" s="222"/>
      <c r="AR20" s="222"/>
      <c r="AS20" s="222"/>
      <c r="AT20" s="222"/>
      <c r="AU20" s="222"/>
      <c r="AV20" s="222"/>
      <c r="AW20" s="222"/>
      <c r="AX20" s="222"/>
      <c r="AY20" s="222"/>
      <c r="AZ20" s="223"/>
      <c r="BA20" s="69"/>
    </row>
    <row r="21" spans="2:53" ht="10.5" customHeight="1" thickTop="1" x14ac:dyDescent="0.4">
      <c r="B21" s="31" t="str">
        <f t="shared" ca="1" si="0"/>
        <v>400122324010221040142222</v>
      </c>
      <c r="C21" s="31" t="str">
        <f t="shared" si="1"/>
        <v>A3</v>
      </c>
      <c r="D21" s="31" t="str">
        <f ca="1">IFERROR(VLOOKUP(C21,学習記録!$Z:$AA,2,0),"")</f>
        <v>40142222</v>
      </c>
      <c r="E21" s="31">
        <f t="shared" ca="1" si="2"/>
        <v>22</v>
      </c>
      <c r="F21" s="31">
        <f t="shared" ca="1" si="3"/>
        <v>2022</v>
      </c>
      <c r="G21" s="31" t="str">
        <f ca="1">IFERROR(VLOOKUP(LEFT($D21,4)*1,教育課程!$H:$K,3,0),"")</f>
        <v>公民</v>
      </c>
      <c r="H21" s="31" t="str">
        <f ca="1">IFERROR(VLOOKUP(LEFT($D21,4)*1,教育課程!$H:$K,4,0),"")</f>
        <v>公共</v>
      </c>
      <c r="I21" s="31" t="str">
        <f ca="1">IF(G21="教科なし","",IF(G21="学校設定教科",IFERROR(VLOOKUP($C21,学習記録!$Z:$AM,14,0),""),G21))</f>
        <v>公民</v>
      </c>
      <c r="J21" s="31" t="str">
        <f ca="1">IF(H21="学校設定科目",IFERROR(VLOOKUP($C21,学習記録!$Z:$AM,15,0),""),H21)</f>
        <v>公共</v>
      </c>
      <c r="K21" s="31">
        <f t="shared" ca="1" si="4"/>
        <v>2</v>
      </c>
      <c r="L21" s="31">
        <f t="shared" ca="1" si="5"/>
        <v>2</v>
      </c>
      <c r="N21" s="31">
        <v>12</v>
      </c>
      <c r="O21" s="49" t="str">
        <f>IFERROR(HLOOKUP($O$5,学籍記録!$K$2:$O$15,N21,0)&amp;"","")</f>
        <v>12</v>
      </c>
      <c r="Q21" s="214">
        <f ca="1">F21</f>
        <v>2022</v>
      </c>
      <c r="R21" s="208"/>
      <c r="S21" s="257" t="str">
        <f t="shared" ca="1" si="6"/>
        <v>公民</v>
      </c>
      <c r="T21" s="258"/>
      <c r="U21" s="258"/>
      <c r="V21" s="258"/>
      <c r="W21" s="258"/>
      <c r="X21" s="207"/>
      <c r="Y21" s="259" t="str">
        <f t="shared" ca="1" si="7"/>
        <v>公共</v>
      </c>
      <c r="Z21" s="260"/>
      <c r="AA21" s="260"/>
      <c r="AB21" s="260"/>
      <c r="AC21" s="260"/>
      <c r="AD21" s="260"/>
      <c r="AE21" s="260"/>
      <c r="AF21" s="260"/>
      <c r="AG21" s="260"/>
      <c r="AH21" s="261"/>
      <c r="AI21" s="208">
        <f t="shared" ca="1" si="8"/>
        <v>2</v>
      </c>
      <c r="AJ21" s="231"/>
      <c r="AK21" s="208">
        <f t="shared" ca="1" si="9"/>
        <v>2</v>
      </c>
      <c r="AL21" s="232"/>
      <c r="AM21" s="216" t="s">
        <v>23</v>
      </c>
      <c r="AN21" s="243"/>
      <c r="AO21" s="244" t="s">
        <v>45</v>
      </c>
      <c r="AP21" s="246" t="s">
        <v>48</v>
      </c>
      <c r="AQ21" s="247"/>
      <c r="AR21" s="250" t="s">
        <v>46</v>
      </c>
      <c r="AS21" s="251"/>
      <c r="AT21" s="215" t="s">
        <v>18</v>
      </c>
      <c r="AU21" s="216"/>
      <c r="AV21" s="216"/>
      <c r="AW21" s="216"/>
      <c r="AX21" s="216"/>
      <c r="AY21" s="216"/>
      <c r="AZ21" s="217"/>
      <c r="BA21" s="52"/>
    </row>
    <row r="22" spans="2:53" ht="10.5" customHeight="1" x14ac:dyDescent="0.4">
      <c r="B22" s="31" t="str">
        <f t="shared" ca="1" si="0"/>
        <v>40012232401022104014222240352210</v>
      </c>
      <c r="C22" s="31" t="str">
        <f t="shared" si="1"/>
        <v>A4</v>
      </c>
      <c r="D22" s="31" t="str">
        <f ca="1">IFERROR(VLOOKUP(C22,学習記録!$Z:$AA,2,0),"")</f>
        <v>40352210</v>
      </c>
      <c r="E22" s="31">
        <f t="shared" ca="1" si="2"/>
        <v>22</v>
      </c>
      <c r="F22" s="31">
        <f t="shared" ca="1" si="3"/>
        <v>2022</v>
      </c>
      <c r="G22" s="31" t="str">
        <f ca="1">IFERROR(VLOOKUP(LEFT($D22,4)*1,教育課程!$H:$K,3,0),"")</f>
        <v>保健体育</v>
      </c>
      <c r="H22" s="31" t="str">
        <f ca="1">IFERROR(VLOOKUP(LEFT($D22,4)*1,教育課程!$H:$K,4,0),"")</f>
        <v>体育</v>
      </c>
      <c r="I22" s="31" t="str">
        <f ca="1">IF(G22="教科なし","",IF(G22="学校設定教科",IFERROR(VLOOKUP($C22,学習記録!$Z:$AM,14,0),""),G22))</f>
        <v>保健体育</v>
      </c>
      <c r="J22" s="31" t="str">
        <f ca="1">IF(H22="学校設定科目",IFERROR(VLOOKUP($C22,学習記録!$Z:$AM,15,0),""),H22)</f>
        <v>体育</v>
      </c>
      <c r="K22" s="31">
        <f t="shared" ca="1" si="4"/>
        <v>1</v>
      </c>
      <c r="L22" s="31">
        <f t="shared" ca="1" si="5"/>
        <v>0</v>
      </c>
      <c r="N22" s="31">
        <v>13</v>
      </c>
      <c r="O22" s="49" t="str">
        <f>IFERROR(HLOOKUP($O$5,学籍記録!$K$2:$O$15,N22,0)&amp;"","")</f>
        <v>31</v>
      </c>
      <c r="Q22" s="214">
        <f t="shared" ref="Q22:Q74" ca="1" si="10">F22</f>
        <v>2022</v>
      </c>
      <c r="R22" s="208"/>
      <c r="S22" s="257" t="str">
        <f t="shared" ca="1" si="6"/>
        <v>保健体育</v>
      </c>
      <c r="T22" s="258"/>
      <c r="U22" s="258"/>
      <c r="V22" s="258"/>
      <c r="W22" s="258"/>
      <c r="X22" s="207"/>
      <c r="Y22" s="259" t="str">
        <f t="shared" ca="1" si="7"/>
        <v>体育</v>
      </c>
      <c r="Z22" s="260"/>
      <c r="AA22" s="260"/>
      <c r="AB22" s="260"/>
      <c r="AC22" s="260"/>
      <c r="AD22" s="260"/>
      <c r="AE22" s="260"/>
      <c r="AF22" s="260"/>
      <c r="AG22" s="260"/>
      <c r="AH22" s="261"/>
      <c r="AI22" s="208">
        <f t="shared" ca="1" si="8"/>
        <v>1</v>
      </c>
      <c r="AJ22" s="231"/>
      <c r="AK22" s="208">
        <f t="shared" ca="1" si="9"/>
        <v>0</v>
      </c>
      <c r="AL22" s="232"/>
      <c r="AM22" s="218"/>
      <c r="AN22" s="200"/>
      <c r="AO22" s="245"/>
      <c r="AP22" s="248"/>
      <c r="AQ22" s="249"/>
      <c r="AR22" s="252"/>
      <c r="AS22" s="253"/>
      <c r="AT22" s="199"/>
      <c r="AU22" s="218"/>
      <c r="AV22" s="218"/>
      <c r="AW22" s="218"/>
      <c r="AX22" s="218"/>
      <c r="AY22" s="218"/>
      <c r="AZ22" s="219"/>
      <c r="BA22" s="52"/>
    </row>
    <row r="23" spans="2:53" ht="10.5" customHeight="1" x14ac:dyDescent="0.4">
      <c r="B23" s="31" t="str">
        <f t="shared" ca="1" si="0"/>
        <v>4001223240102210401422224035221040362221</v>
      </c>
      <c r="C23" s="31" t="str">
        <f t="shared" si="1"/>
        <v>A5</v>
      </c>
      <c r="D23" s="31" t="str">
        <f ca="1">IFERROR(VLOOKUP(C23,学習記録!$Z:$AA,2,0),"")</f>
        <v>40362221</v>
      </c>
      <c r="E23" s="31">
        <f t="shared" ca="1" si="2"/>
        <v>22</v>
      </c>
      <c r="F23" s="31">
        <f t="shared" ca="1" si="3"/>
        <v>2022</v>
      </c>
      <c r="G23" s="31" t="str">
        <f ca="1">IFERROR(VLOOKUP(LEFT($D23,4)*1,教育課程!$H:$K,3,0),"")</f>
        <v>保健体育</v>
      </c>
      <c r="H23" s="31" t="str">
        <f ca="1">IFERROR(VLOOKUP(LEFT($D23,4)*1,教育課程!$H:$K,4,0),"")</f>
        <v>保健</v>
      </c>
      <c r="I23" s="31" t="str">
        <f ca="1">IF(G23="教科なし","",IF(G23="学校設定教科",IFERROR(VLOOKUP($C23,学習記録!$Z:$AM,14,0),""),G23))</f>
        <v>保健体育</v>
      </c>
      <c r="J23" s="31" t="str">
        <f ca="1">IF(H23="学校設定科目",IFERROR(VLOOKUP($C23,学習記録!$Z:$AM,15,0),""),H23)</f>
        <v>保健</v>
      </c>
      <c r="K23" s="31">
        <f t="shared" ca="1" si="4"/>
        <v>2</v>
      </c>
      <c r="L23" s="31">
        <f t="shared" ca="1" si="5"/>
        <v>1</v>
      </c>
      <c r="N23" s="31">
        <v>1</v>
      </c>
      <c r="O23" s="49" t="str">
        <f>O$5&amp;$N23</f>
        <v>A1</v>
      </c>
      <c r="Q23" s="214">
        <f t="shared" ca="1" si="10"/>
        <v>2022</v>
      </c>
      <c r="R23" s="208"/>
      <c r="S23" s="257" t="str">
        <f t="shared" ca="1" si="6"/>
        <v>保健体育</v>
      </c>
      <c r="T23" s="258"/>
      <c r="U23" s="258"/>
      <c r="V23" s="258"/>
      <c r="W23" s="258"/>
      <c r="X23" s="207"/>
      <c r="Y23" s="259" t="str">
        <f t="shared" ca="1" si="7"/>
        <v>保健</v>
      </c>
      <c r="Z23" s="260"/>
      <c r="AA23" s="260"/>
      <c r="AB23" s="260"/>
      <c r="AC23" s="260"/>
      <c r="AD23" s="260"/>
      <c r="AE23" s="260"/>
      <c r="AF23" s="260"/>
      <c r="AG23" s="260"/>
      <c r="AH23" s="261"/>
      <c r="AI23" s="208">
        <f t="shared" ca="1" si="8"/>
        <v>2</v>
      </c>
      <c r="AJ23" s="231"/>
      <c r="AK23" s="208">
        <f t="shared" ca="1" si="9"/>
        <v>1</v>
      </c>
      <c r="AL23" s="232"/>
      <c r="AM23" s="207" t="str">
        <f>IFERROR(VLOOKUP($O23,#REF!,4,0),"")</f>
        <v/>
      </c>
      <c r="AN23" s="208"/>
      <c r="AO23" s="195" t="str">
        <f>IFERROR(VLOOKUP($O23,#REF!,6,0)&amp;"","")</f>
        <v/>
      </c>
      <c r="AP23" s="197" t="str">
        <f>IFERROR(VLOOKUP($O23,#REF!,7,0)&amp;"","")</f>
        <v/>
      </c>
      <c r="AQ23" s="198" t="str">
        <f>IFERROR(VLOOKUP($O23,#REF!,6,0),"")</f>
        <v/>
      </c>
      <c r="AR23" s="197" t="str">
        <f>IFERROR(VLOOKUP($O23,#REF!,8,0)&amp;"","")</f>
        <v/>
      </c>
      <c r="AS23" s="198" t="str">
        <f>IFERROR(VLOOKUP($O23,#REF!,6,0),"")</f>
        <v/>
      </c>
      <c r="AT23" s="201" t="str">
        <f>IFERROR(VLOOKUP($O23,#REF!,9,0)&amp;"","")</f>
        <v/>
      </c>
      <c r="AU23" s="202" t="str">
        <f>IFERROR(VLOOKUP($O23,#REF!,6,0),"")</f>
        <v/>
      </c>
      <c r="AV23" s="202" t="str">
        <f>IFERROR(VLOOKUP($O23,#REF!,6,0),"")</f>
        <v/>
      </c>
      <c r="AW23" s="202" t="str">
        <f>IFERROR(VLOOKUP($O23,#REF!,6,0),"")</f>
        <v/>
      </c>
      <c r="AX23" s="202" t="str">
        <f>IFERROR(VLOOKUP($O23,#REF!,6,0),"")</f>
        <v/>
      </c>
      <c r="AY23" s="202" t="str">
        <f>IFERROR(VLOOKUP($O23,#REF!,6,0),"")</f>
        <v/>
      </c>
      <c r="AZ23" s="203" t="str">
        <f>IFERROR(VLOOKUP($O23,#REF!,6,0),"")</f>
        <v/>
      </c>
      <c r="BA23" s="70"/>
    </row>
    <row r="24" spans="2:53" ht="10.5" customHeight="1" x14ac:dyDescent="0.4">
      <c r="B24" s="31" t="str">
        <f t="shared" ca="1" si="0"/>
        <v>400122324010221040142222403522104036222140472222</v>
      </c>
      <c r="C24" s="31" t="str">
        <f t="shared" si="1"/>
        <v>A6</v>
      </c>
      <c r="D24" s="31" t="str">
        <f ca="1">IFERROR(VLOOKUP(C24,学習記録!$Z:$AA,2,0),"")</f>
        <v>40472222</v>
      </c>
      <c r="E24" s="31">
        <f t="shared" ca="1" si="2"/>
        <v>22</v>
      </c>
      <c r="F24" s="31">
        <f t="shared" ca="1" si="3"/>
        <v>2022</v>
      </c>
      <c r="G24" s="31" t="str">
        <f ca="1">IFERROR(VLOOKUP(LEFT($D24,4)*1,教育課程!$H:$K,3,0),"")</f>
        <v>芸術</v>
      </c>
      <c r="H24" s="31" t="str">
        <f ca="1">IFERROR(VLOOKUP(LEFT($D24,4)*1,教育課程!$H:$K,4,0),"")</f>
        <v>書道Ⅰ</v>
      </c>
      <c r="I24" s="31" t="str">
        <f ca="1">IF(G24="教科なし","",IF(G24="学校設定教科",IFERROR(VLOOKUP($C24,学習記録!$Z:$AM,14,0),""),G24))</f>
        <v>芸術</v>
      </c>
      <c r="J24" s="31" t="str">
        <f ca="1">IF(H24="学校設定科目",IFERROR(VLOOKUP($C24,学習記録!$Z:$AM,15,0),""),H24)</f>
        <v>書道Ⅰ</v>
      </c>
      <c r="K24" s="31">
        <f t="shared" ca="1" si="4"/>
        <v>2</v>
      </c>
      <c r="L24" s="31">
        <f t="shared" ca="1" si="5"/>
        <v>2</v>
      </c>
      <c r="Q24" s="214">
        <f t="shared" ca="1" si="10"/>
        <v>2022</v>
      </c>
      <c r="R24" s="208"/>
      <c r="S24" s="257" t="str">
        <f t="shared" ca="1" si="6"/>
        <v>芸術</v>
      </c>
      <c r="T24" s="258"/>
      <c r="U24" s="258"/>
      <c r="V24" s="258"/>
      <c r="W24" s="258"/>
      <c r="X24" s="207"/>
      <c r="Y24" s="259" t="str">
        <f t="shared" ca="1" si="7"/>
        <v>書道Ⅰ</v>
      </c>
      <c r="Z24" s="260"/>
      <c r="AA24" s="260"/>
      <c r="AB24" s="260"/>
      <c r="AC24" s="260"/>
      <c r="AD24" s="260"/>
      <c r="AE24" s="260"/>
      <c r="AF24" s="260"/>
      <c r="AG24" s="260"/>
      <c r="AH24" s="261"/>
      <c r="AI24" s="208">
        <f t="shared" ca="1" si="8"/>
        <v>2</v>
      </c>
      <c r="AJ24" s="231"/>
      <c r="AK24" s="208">
        <f t="shared" ca="1" si="9"/>
        <v>2</v>
      </c>
      <c r="AL24" s="232"/>
      <c r="AM24" s="207"/>
      <c r="AN24" s="208"/>
      <c r="AO24" s="209"/>
      <c r="AP24" s="199"/>
      <c r="AQ24" s="200"/>
      <c r="AR24" s="199"/>
      <c r="AS24" s="200"/>
      <c r="AT24" s="204"/>
      <c r="AU24" s="205"/>
      <c r="AV24" s="205"/>
      <c r="AW24" s="205"/>
      <c r="AX24" s="205"/>
      <c r="AY24" s="205"/>
      <c r="AZ24" s="206"/>
      <c r="BA24" s="70"/>
    </row>
    <row r="25" spans="2:53" ht="10.5" customHeight="1" x14ac:dyDescent="0.4">
      <c r="B25" s="31" t="str">
        <f t="shared" ca="1" si="0"/>
        <v>40012232401022104014222240352210403622214047222240592232</v>
      </c>
      <c r="C25" s="31" t="str">
        <f t="shared" si="1"/>
        <v>A7</v>
      </c>
      <c r="D25" s="31" t="str">
        <f ca="1">IFERROR(VLOOKUP(C25,学習記録!$Z:$AA,2,0),"")</f>
        <v>40592232</v>
      </c>
      <c r="E25" s="31">
        <f t="shared" ca="1" si="2"/>
        <v>22</v>
      </c>
      <c r="F25" s="31">
        <f t="shared" ca="1" si="3"/>
        <v>2022</v>
      </c>
      <c r="G25" s="31" t="str">
        <f ca="1">IFERROR(VLOOKUP(LEFT($D25,4)*1,教育課程!$H:$K,3,0),"")</f>
        <v>家庭</v>
      </c>
      <c r="H25" s="31" t="str">
        <f ca="1">IFERROR(VLOOKUP(LEFT($D25,4)*1,教育課程!$H:$K,4,0),"")</f>
        <v>家庭総合</v>
      </c>
      <c r="I25" s="31" t="str">
        <f ca="1">IF(G25="教科なし","",IF(G25="学校設定教科",IFERROR(VLOOKUP($C25,学習記録!$Z:$AM,14,0),""),G25))</f>
        <v>家庭</v>
      </c>
      <c r="J25" s="31" t="str">
        <f ca="1">IF(H25="学校設定科目",IFERROR(VLOOKUP($C25,学習記録!$Z:$AM,15,0),""),H25)</f>
        <v>家庭総合</v>
      </c>
      <c r="K25" s="31">
        <f t="shared" ca="1" si="4"/>
        <v>3</v>
      </c>
      <c r="L25" s="31">
        <f t="shared" ca="1" si="5"/>
        <v>2</v>
      </c>
      <c r="N25" s="31">
        <v>2</v>
      </c>
      <c r="O25" s="49" t="str">
        <f t="shared" ref="O25" si="11">O$5&amp;$N25</f>
        <v>A2</v>
      </c>
      <c r="Q25" s="214">
        <f t="shared" ca="1" si="10"/>
        <v>2022</v>
      </c>
      <c r="R25" s="208"/>
      <c r="S25" s="257" t="str">
        <f t="shared" ca="1" si="6"/>
        <v>家庭</v>
      </c>
      <c r="T25" s="258"/>
      <c r="U25" s="258"/>
      <c r="V25" s="258"/>
      <c r="W25" s="258"/>
      <c r="X25" s="207"/>
      <c r="Y25" s="259" t="str">
        <f t="shared" ca="1" si="7"/>
        <v>家庭総合</v>
      </c>
      <c r="Z25" s="260"/>
      <c r="AA25" s="260"/>
      <c r="AB25" s="260"/>
      <c r="AC25" s="260"/>
      <c r="AD25" s="260"/>
      <c r="AE25" s="260"/>
      <c r="AF25" s="260"/>
      <c r="AG25" s="260"/>
      <c r="AH25" s="261"/>
      <c r="AI25" s="208">
        <f t="shared" ca="1" si="8"/>
        <v>3</v>
      </c>
      <c r="AJ25" s="231"/>
      <c r="AK25" s="208">
        <f t="shared" ca="1" si="9"/>
        <v>2</v>
      </c>
      <c r="AL25" s="232"/>
      <c r="AM25" s="207" t="str">
        <f>IFERROR(VLOOKUP($O25,#REF!,4,0),"")</f>
        <v/>
      </c>
      <c r="AN25" s="208"/>
      <c r="AO25" s="195" t="str">
        <f>IFERROR(VLOOKUP($O25,#REF!,6,0)&amp;"","")</f>
        <v/>
      </c>
      <c r="AP25" s="197" t="str">
        <f>IFERROR(VLOOKUP($O25,#REF!,7,0)&amp;"","")</f>
        <v/>
      </c>
      <c r="AQ25" s="198" t="str">
        <f>IFERROR(VLOOKUP($O25,#REF!,6,0),"")</f>
        <v/>
      </c>
      <c r="AR25" s="197" t="str">
        <f>IFERROR(VLOOKUP($O25,#REF!,8,0)&amp;"","")</f>
        <v/>
      </c>
      <c r="AS25" s="198" t="str">
        <f>IFERROR(VLOOKUP($O25,#REF!,6,0),"")</f>
        <v/>
      </c>
      <c r="AT25" s="201" t="str">
        <f>IFERROR(VLOOKUP($O25,#REF!,9,0)&amp;"","")</f>
        <v/>
      </c>
      <c r="AU25" s="202" t="str">
        <f>IFERROR(VLOOKUP($O25,#REF!,6,0),"")</f>
        <v/>
      </c>
      <c r="AV25" s="202" t="str">
        <f>IFERROR(VLOOKUP($O25,#REF!,6,0),"")</f>
        <v/>
      </c>
      <c r="AW25" s="202" t="str">
        <f>IFERROR(VLOOKUP($O25,#REF!,6,0),"")</f>
        <v/>
      </c>
      <c r="AX25" s="202" t="str">
        <f>IFERROR(VLOOKUP($O25,#REF!,6,0),"")</f>
        <v/>
      </c>
      <c r="AY25" s="202" t="str">
        <f>IFERROR(VLOOKUP($O25,#REF!,6,0),"")</f>
        <v/>
      </c>
      <c r="AZ25" s="203" t="str">
        <f>IFERROR(VLOOKUP($O25,#REF!,6,0),"")</f>
        <v/>
      </c>
      <c r="BA25" s="70"/>
    </row>
    <row r="26" spans="2:53" ht="10.5" customHeight="1" x14ac:dyDescent="0.4">
      <c r="B26" s="31" t="str">
        <f t="shared" ca="1" si="0"/>
        <v>4001223240102210401422224035221040362221404722224059223240672201</v>
      </c>
      <c r="C26" s="31" t="str">
        <f t="shared" si="1"/>
        <v>A8</v>
      </c>
      <c r="D26" s="31" t="str">
        <f ca="1">IFERROR(VLOOKUP(C26,学習記録!$Z:$AA,2,0),"")</f>
        <v>40672201</v>
      </c>
      <c r="E26" s="31">
        <f t="shared" ca="1" si="2"/>
        <v>22</v>
      </c>
      <c r="F26" s="31">
        <f t="shared" ca="1" si="3"/>
        <v>2022</v>
      </c>
      <c r="G26" s="31" t="str">
        <f ca="1">IFERROR(VLOOKUP(LEFT($D26,4)*1,教育課程!$H:$K,3,0),"")</f>
        <v>教科なし</v>
      </c>
      <c r="H26" s="31" t="str">
        <f ca="1">IFERROR(VLOOKUP(LEFT($D26,4)*1,教育課程!$H:$K,4,0),"")</f>
        <v>総合的な探究の時間</v>
      </c>
      <c r="I26" s="31" t="str">
        <f ca="1">IF(G26="教科なし","",IF(G26="学校設定教科",IFERROR(VLOOKUP($C26,学習記録!$Z:$AM,14,0),""),G26))</f>
        <v/>
      </c>
      <c r="J26" s="31" t="str">
        <f ca="1">IF(H26="学校設定科目",IFERROR(VLOOKUP($C26,学習記録!$Z:$AM,15,0),""),H26)</f>
        <v>総合的な探究の時間</v>
      </c>
      <c r="K26" s="31">
        <f t="shared" ca="1" si="4"/>
        <v>0</v>
      </c>
      <c r="L26" s="31">
        <f t="shared" ca="1" si="5"/>
        <v>1</v>
      </c>
      <c r="Q26" s="214">
        <f t="shared" ca="1" si="10"/>
        <v>2022</v>
      </c>
      <c r="R26" s="208"/>
      <c r="S26" s="257" t="str">
        <f t="shared" ca="1" si="6"/>
        <v/>
      </c>
      <c r="T26" s="258"/>
      <c r="U26" s="258"/>
      <c r="V26" s="258"/>
      <c r="W26" s="258"/>
      <c r="X26" s="207"/>
      <c r="Y26" s="259" t="str">
        <f t="shared" ca="1" si="7"/>
        <v>総合的な探究の時間</v>
      </c>
      <c r="Z26" s="260"/>
      <c r="AA26" s="260"/>
      <c r="AB26" s="260"/>
      <c r="AC26" s="260"/>
      <c r="AD26" s="260"/>
      <c r="AE26" s="260"/>
      <c r="AF26" s="260"/>
      <c r="AG26" s="260"/>
      <c r="AH26" s="261"/>
      <c r="AI26" s="208">
        <f t="shared" ca="1" si="8"/>
        <v>0</v>
      </c>
      <c r="AJ26" s="231"/>
      <c r="AK26" s="208">
        <f t="shared" ca="1" si="9"/>
        <v>1</v>
      </c>
      <c r="AL26" s="232"/>
      <c r="AM26" s="207"/>
      <c r="AN26" s="208"/>
      <c r="AO26" s="209"/>
      <c r="AP26" s="199"/>
      <c r="AQ26" s="200"/>
      <c r="AR26" s="199"/>
      <c r="AS26" s="200"/>
      <c r="AT26" s="204"/>
      <c r="AU26" s="205"/>
      <c r="AV26" s="205"/>
      <c r="AW26" s="205"/>
      <c r="AX26" s="205"/>
      <c r="AY26" s="205"/>
      <c r="AZ26" s="206"/>
      <c r="BA26" s="70"/>
    </row>
    <row r="27" spans="2:53" ht="10.5" customHeight="1" x14ac:dyDescent="0.4">
      <c r="B27" s="31" t="str">
        <f t="shared" ca="1" si="0"/>
        <v>4001223240102210401422224035221040362221404722224059223240672201</v>
      </c>
      <c r="C27" s="31" t="str">
        <f t="shared" si="1"/>
        <v>A9</v>
      </c>
      <c r="D27" s="31" t="str">
        <f>IFERROR(VLOOKUP(C27,学習記録!$Z:$AA,2,0),"")</f>
        <v/>
      </c>
      <c r="E27" s="31" t="str">
        <f t="shared" si="2"/>
        <v/>
      </c>
      <c r="F27" s="31" t="str">
        <f t="shared" ca="1" si="3"/>
        <v/>
      </c>
      <c r="G27" s="31" t="str">
        <f>IFERROR(VLOOKUP(LEFT($D27,4)*1,教育課程!$H:$K,3,0),"")</f>
        <v/>
      </c>
      <c r="H27" s="31" t="str">
        <f>IFERROR(VLOOKUP(LEFT($D27,4)*1,教育課程!$H:$K,4,0),"")</f>
        <v/>
      </c>
      <c r="I27" s="31" t="str">
        <f>IF(G27="教科なし","",IF(G27="学校設定教科",IFERROR(VLOOKUP($C27,学習記録!$Z:$AM,14,0),""),G27))</f>
        <v/>
      </c>
      <c r="J27" s="31" t="str">
        <f>IF(H27="学校設定科目",IFERROR(VLOOKUP($C27,学習記録!$Z:$AM,15,0),""),H27)</f>
        <v/>
      </c>
      <c r="K27" s="31" t="str">
        <f t="shared" si="4"/>
        <v/>
      </c>
      <c r="L27" s="31" t="str">
        <f t="shared" si="5"/>
        <v/>
      </c>
      <c r="N27" s="31">
        <v>3</v>
      </c>
      <c r="O27" s="49" t="str">
        <f t="shared" ref="O27" si="12">O$5&amp;$N27</f>
        <v>A3</v>
      </c>
      <c r="Q27" s="214" t="str">
        <f t="shared" ca="1" si="10"/>
        <v/>
      </c>
      <c r="R27" s="208"/>
      <c r="S27" s="257" t="str">
        <f t="shared" si="6"/>
        <v/>
      </c>
      <c r="T27" s="258"/>
      <c r="U27" s="258"/>
      <c r="V27" s="258"/>
      <c r="W27" s="258"/>
      <c r="X27" s="207"/>
      <c r="Y27" s="259" t="str">
        <f t="shared" si="7"/>
        <v/>
      </c>
      <c r="Z27" s="260"/>
      <c r="AA27" s="260"/>
      <c r="AB27" s="260"/>
      <c r="AC27" s="260"/>
      <c r="AD27" s="260"/>
      <c r="AE27" s="260"/>
      <c r="AF27" s="260"/>
      <c r="AG27" s="260"/>
      <c r="AH27" s="261"/>
      <c r="AI27" s="208" t="str">
        <f t="shared" si="8"/>
        <v/>
      </c>
      <c r="AJ27" s="231"/>
      <c r="AK27" s="208" t="str">
        <f t="shared" si="9"/>
        <v/>
      </c>
      <c r="AL27" s="232"/>
      <c r="AM27" s="207" t="str">
        <f>IFERROR(VLOOKUP($O27,#REF!,4,0),"")</f>
        <v/>
      </c>
      <c r="AN27" s="208"/>
      <c r="AO27" s="195" t="str">
        <f>IFERROR(VLOOKUP($O27,#REF!,6,0)&amp;"","")</f>
        <v/>
      </c>
      <c r="AP27" s="197" t="str">
        <f>IFERROR(VLOOKUP($O27,#REF!,7,0)&amp;"","")</f>
        <v/>
      </c>
      <c r="AQ27" s="198" t="str">
        <f>IFERROR(VLOOKUP($O27,#REF!,6,0),"")</f>
        <v/>
      </c>
      <c r="AR27" s="197" t="str">
        <f>IFERROR(VLOOKUP($O27,#REF!,8,0)&amp;"","")</f>
        <v/>
      </c>
      <c r="AS27" s="198" t="str">
        <f>IFERROR(VLOOKUP($O27,#REF!,6,0),"")</f>
        <v/>
      </c>
      <c r="AT27" s="201" t="str">
        <f>IFERROR(VLOOKUP($O27,#REF!,9,0)&amp;"","")</f>
        <v/>
      </c>
      <c r="AU27" s="202" t="str">
        <f>IFERROR(VLOOKUP($O27,#REF!,6,0),"")</f>
        <v/>
      </c>
      <c r="AV27" s="202" t="str">
        <f>IFERROR(VLOOKUP($O27,#REF!,6,0),"")</f>
        <v/>
      </c>
      <c r="AW27" s="202" t="str">
        <f>IFERROR(VLOOKUP($O27,#REF!,6,0),"")</f>
        <v/>
      </c>
      <c r="AX27" s="202" t="str">
        <f>IFERROR(VLOOKUP($O27,#REF!,6,0),"")</f>
        <v/>
      </c>
      <c r="AY27" s="202" t="str">
        <f>IFERROR(VLOOKUP($O27,#REF!,6,0),"")</f>
        <v/>
      </c>
      <c r="AZ27" s="203" t="str">
        <f>IFERROR(VLOOKUP($O27,#REF!,6,0),"")</f>
        <v/>
      </c>
      <c r="BA27" s="70"/>
    </row>
    <row r="28" spans="2:53" ht="10.5" customHeight="1" x14ac:dyDescent="0.4">
      <c r="B28" s="31" t="str">
        <f t="shared" ca="1" si="0"/>
        <v>4001223240102210401422224035221040362221404722224059223240672201</v>
      </c>
      <c r="C28" s="31" t="str">
        <f t="shared" si="1"/>
        <v>A10</v>
      </c>
      <c r="D28" s="31" t="str">
        <f>IFERROR(VLOOKUP(C28,学習記録!$Z:$AA,2,0),"")</f>
        <v/>
      </c>
      <c r="E28" s="31" t="str">
        <f t="shared" si="2"/>
        <v/>
      </c>
      <c r="F28" s="31" t="str">
        <f t="shared" ref="F28:F75" ca="1" si="13">IFERROR(IF(E28&lt;=RIGHT(YEAR(NOW()),2),2000+E28,1900+E28),"")</f>
        <v/>
      </c>
      <c r="G28" s="31" t="str">
        <f>IFERROR(VLOOKUP(LEFT($D28,4)*1,教育課程!$H:$K,3,0),"")</f>
        <v/>
      </c>
      <c r="H28" s="31" t="str">
        <f>IFERROR(VLOOKUP(LEFT($D28,4)*1,教育課程!$H:$K,4,0),"")</f>
        <v/>
      </c>
      <c r="I28" s="31" t="str">
        <f>IF(G28="教科なし","",IF(G28="学校設定教科",IFERROR(VLOOKUP($C28,学習記録!$Z:$AM,14,0),""),G28))</f>
        <v/>
      </c>
      <c r="J28" s="31" t="str">
        <f>IF(H28="学校設定科目",IFERROR(VLOOKUP($C28,学習記録!$Z:$AM,15,0),""),H28)</f>
        <v/>
      </c>
      <c r="K28" s="31" t="str">
        <f t="shared" si="4"/>
        <v/>
      </c>
      <c r="L28" s="31" t="str">
        <f t="shared" si="5"/>
        <v/>
      </c>
      <c r="Q28" s="214" t="str">
        <f t="shared" ca="1" si="10"/>
        <v/>
      </c>
      <c r="R28" s="208"/>
      <c r="S28" s="257" t="str">
        <f t="shared" si="6"/>
        <v/>
      </c>
      <c r="T28" s="258"/>
      <c r="U28" s="258"/>
      <c r="V28" s="258"/>
      <c r="W28" s="258"/>
      <c r="X28" s="207"/>
      <c r="Y28" s="259" t="str">
        <f t="shared" si="7"/>
        <v/>
      </c>
      <c r="Z28" s="260"/>
      <c r="AA28" s="260"/>
      <c r="AB28" s="260"/>
      <c r="AC28" s="260"/>
      <c r="AD28" s="260"/>
      <c r="AE28" s="260"/>
      <c r="AF28" s="260"/>
      <c r="AG28" s="260"/>
      <c r="AH28" s="261"/>
      <c r="AI28" s="208" t="str">
        <f t="shared" si="8"/>
        <v/>
      </c>
      <c r="AJ28" s="231"/>
      <c r="AK28" s="208" t="str">
        <f t="shared" si="9"/>
        <v/>
      </c>
      <c r="AL28" s="232"/>
      <c r="AM28" s="207"/>
      <c r="AN28" s="208"/>
      <c r="AO28" s="209"/>
      <c r="AP28" s="199"/>
      <c r="AQ28" s="200"/>
      <c r="AR28" s="199"/>
      <c r="AS28" s="200"/>
      <c r="AT28" s="204"/>
      <c r="AU28" s="205"/>
      <c r="AV28" s="205"/>
      <c r="AW28" s="205"/>
      <c r="AX28" s="205"/>
      <c r="AY28" s="205"/>
      <c r="AZ28" s="206"/>
      <c r="BA28" s="70"/>
    </row>
    <row r="29" spans="2:53" ht="10.5" customHeight="1" x14ac:dyDescent="0.4">
      <c r="B29" s="31" t="str">
        <f t="shared" ca="1" si="0"/>
        <v>4001223240102210401422224035221040362221404722224059223240672201</v>
      </c>
      <c r="C29" s="31" t="str">
        <f t="shared" si="1"/>
        <v>A11</v>
      </c>
      <c r="D29" s="31" t="str">
        <f>IFERROR(VLOOKUP(C29,学習記録!$Z:$AA,2,0),"")</f>
        <v/>
      </c>
      <c r="E29" s="31" t="str">
        <f t="shared" si="2"/>
        <v/>
      </c>
      <c r="F29" s="31" t="str">
        <f t="shared" ca="1" si="13"/>
        <v/>
      </c>
      <c r="G29" s="31" t="str">
        <f>IFERROR(VLOOKUP(LEFT($D29,4)*1,教育課程!$H:$K,3,0),"")</f>
        <v/>
      </c>
      <c r="H29" s="31" t="str">
        <f>IFERROR(VLOOKUP(LEFT($D29,4)*1,教育課程!$H:$K,4,0),"")</f>
        <v/>
      </c>
      <c r="I29" s="31" t="str">
        <f>IF(G29="教科なし","",IF(G29="学校設定教科",IFERROR(VLOOKUP($C29,学習記録!$Z:$AM,14,0),""),G29))</f>
        <v/>
      </c>
      <c r="J29" s="31" t="str">
        <f>IF(H29="学校設定科目",IFERROR(VLOOKUP($C29,学習記録!$Z:$AM,15,0),""),H29)</f>
        <v/>
      </c>
      <c r="K29" s="31" t="str">
        <f t="shared" si="4"/>
        <v/>
      </c>
      <c r="L29" s="31" t="str">
        <f t="shared" si="5"/>
        <v/>
      </c>
      <c r="N29" s="31">
        <v>4</v>
      </c>
      <c r="O29" s="49" t="str">
        <f t="shared" ref="O29" si="14">O$5&amp;$N29</f>
        <v>A4</v>
      </c>
      <c r="Q29" s="214" t="str">
        <f t="shared" ca="1" si="10"/>
        <v/>
      </c>
      <c r="R29" s="208"/>
      <c r="S29" s="257" t="str">
        <f t="shared" si="6"/>
        <v/>
      </c>
      <c r="T29" s="258"/>
      <c r="U29" s="258"/>
      <c r="V29" s="258"/>
      <c r="W29" s="258"/>
      <c r="X29" s="207"/>
      <c r="Y29" s="259" t="str">
        <f t="shared" si="7"/>
        <v/>
      </c>
      <c r="Z29" s="260"/>
      <c r="AA29" s="260"/>
      <c r="AB29" s="260"/>
      <c r="AC29" s="260"/>
      <c r="AD29" s="260"/>
      <c r="AE29" s="260"/>
      <c r="AF29" s="260"/>
      <c r="AG29" s="260"/>
      <c r="AH29" s="261"/>
      <c r="AI29" s="208" t="str">
        <f t="shared" si="8"/>
        <v/>
      </c>
      <c r="AJ29" s="231"/>
      <c r="AK29" s="208" t="str">
        <f t="shared" si="9"/>
        <v/>
      </c>
      <c r="AL29" s="232"/>
      <c r="AM29" s="207" t="str">
        <f>IFERROR(VLOOKUP($O29,#REF!,4,0),"")</f>
        <v/>
      </c>
      <c r="AN29" s="208"/>
      <c r="AO29" s="195" t="str">
        <f>IFERROR(VLOOKUP($O29,#REF!,6,0)&amp;"","")</f>
        <v/>
      </c>
      <c r="AP29" s="197" t="str">
        <f>IFERROR(VLOOKUP($O29,#REF!,7,0)&amp;"","")</f>
        <v/>
      </c>
      <c r="AQ29" s="198" t="str">
        <f>IFERROR(VLOOKUP($O29,#REF!,6,0),"")</f>
        <v/>
      </c>
      <c r="AR29" s="197" t="str">
        <f>IFERROR(VLOOKUP($O29,#REF!,8,0)&amp;"","")</f>
        <v/>
      </c>
      <c r="AS29" s="198" t="str">
        <f>IFERROR(VLOOKUP($O29,#REF!,6,0),"")</f>
        <v/>
      </c>
      <c r="AT29" s="201" t="str">
        <f>IFERROR(VLOOKUP($O29,#REF!,9,0)&amp;"","")</f>
        <v/>
      </c>
      <c r="AU29" s="202" t="str">
        <f>IFERROR(VLOOKUP($O29,#REF!,6,0),"")</f>
        <v/>
      </c>
      <c r="AV29" s="202" t="str">
        <f>IFERROR(VLOOKUP($O29,#REF!,6,0),"")</f>
        <v/>
      </c>
      <c r="AW29" s="202" t="str">
        <f>IFERROR(VLOOKUP($O29,#REF!,6,0),"")</f>
        <v/>
      </c>
      <c r="AX29" s="202" t="str">
        <f>IFERROR(VLOOKUP($O29,#REF!,6,0),"")</f>
        <v/>
      </c>
      <c r="AY29" s="202" t="str">
        <f>IFERROR(VLOOKUP($O29,#REF!,6,0),"")</f>
        <v/>
      </c>
      <c r="AZ29" s="203" t="str">
        <f>IFERROR(VLOOKUP($O29,#REF!,6,0),"")</f>
        <v/>
      </c>
      <c r="BA29" s="70"/>
    </row>
    <row r="30" spans="2:53" ht="10.5" customHeight="1" x14ac:dyDescent="0.4">
      <c r="B30" s="31" t="str">
        <f t="shared" ca="1" si="0"/>
        <v>4001223240102210401422224035221040362221404722224059223240672201</v>
      </c>
      <c r="C30" s="31" t="str">
        <f t="shared" si="1"/>
        <v>A12</v>
      </c>
      <c r="D30" s="31" t="str">
        <f>IFERROR(VLOOKUP(C30,学習記録!$Z:$AA,2,0),"")</f>
        <v/>
      </c>
      <c r="E30" s="31" t="str">
        <f t="shared" si="2"/>
        <v/>
      </c>
      <c r="F30" s="31" t="str">
        <f t="shared" ca="1" si="13"/>
        <v/>
      </c>
      <c r="G30" s="31" t="str">
        <f>IFERROR(VLOOKUP(LEFT($D30,4)*1,教育課程!$H:$K,3,0),"")</f>
        <v/>
      </c>
      <c r="H30" s="31" t="str">
        <f>IFERROR(VLOOKUP(LEFT($D30,4)*1,教育課程!$H:$K,4,0),"")</f>
        <v/>
      </c>
      <c r="I30" s="31" t="str">
        <f>IF(G30="教科なし","",IF(G30="学校設定教科",IFERROR(VLOOKUP($C30,学習記録!$Z:$AM,14,0),""),G30))</f>
        <v/>
      </c>
      <c r="J30" s="31" t="str">
        <f>IF(H30="学校設定科目",IFERROR(VLOOKUP($C30,学習記録!$Z:$AM,15,0),""),H30)</f>
        <v/>
      </c>
      <c r="K30" s="31" t="str">
        <f t="shared" si="4"/>
        <v/>
      </c>
      <c r="L30" s="31" t="str">
        <f t="shared" si="5"/>
        <v/>
      </c>
      <c r="Q30" s="214" t="str">
        <f t="shared" ca="1" si="10"/>
        <v/>
      </c>
      <c r="R30" s="208"/>
      <c r="S30" s="257" t="str">
        <f t="shared" si="6"/>
        <v/>
      </c>
      <c r="T30" s="258"/>
      <c r="U30" s="258"/>
      <c r="V30" s="258"/>
      <c r="W30" s="258"/>
      <c r="X30" s="207"/>
      <c r="Y30" s="259" t="str">
        <f t="shared" si="7"/>
        <v/>
      </c>
      <c r="Z30" s="260"/>
      <c r="AA30" s="260"/>
      <c r="AB30" s="260"/>
      <c r="AC30" s="260"/>
      <c r="AD30" s="260"/>
      <c r="AE30" s="260"/>
      <c r="AF30" s="260"/>
      <c r="AG30" s="260"/>
      <c r="AH30" s="261"/>
      <c r="AI30" s="208" t="str">
        <f t="shared" si="8"/>
        <v/>
      </c>
      <c r="AJ30" s="231"/>
      <c r="AK30" s="208" t="str">
        <f t="shared" si="9"/>
        <v/>
      </c>
      <c r="AL30" s="232"/>
      <c r="AM30" s="207"/>
      <c r="AN30" s="208"/>
      <c r="AO30" s="209"/>
      <c r="AP30" s="199"/>
      <c r="AQ30" s="200"/>
      <c r="AR30" s="199"/>
      <c r="AS30" s="200"/>
      <c r="AT30" s="204"/>
      <c r="AU30" s="205"/>
      <c r="AV30" s="205"/>
      <c r="AW30" s="205"/>
      <c r="AX30" s="205"/>
      <c r="AY30" s="205"/>
      <c r="AZ30" s="206"/>
      <c r="BA30" s="70"/>
    </row>
    <row r="31" spans="2:53" ht="10.5" customHeight="1" x14ac:dyDescent="0.4">
      <c r="B31" s="31" t="str">
        <f t="shared" ca="1" si="0"/>
        <v>4001223240102210401422224035221040362221404722224059223240672201</v>
      </c>
      <c r="C31" s="31" t="str">
        <f t="shared" si="1"/>
        <v>A13</v>
      </c>
      <c r="D31" s="31" t="str">
        <f>IFERROR(VLOOKUP(C31,学習記録!$Z:$AA,2,0),"")</f>
        <v/>
      </c>
      <c r="E31" s="31" t="str">
        <f t="shared" si="2"/>
        <v/>
      </c>
      <c r="F31" s="31" t="str">
        <f t="shared" ca="1" si="13"/>
        <v/>
      </c>
      <c r="G31" s="31" t="str">
        <f>IFERROR(VLOOKUP(LEFT($D31,4)*1,教育課程!$H:$K,3,0),"")</f>
        <v/>
      </c>
      <c r="H31" s="31" t="str">
        <f>IFERROR(VLOOKUP(LEFT($D31,4)*1,教育課程!$H:$K,4,0),"")</f>
        <v/>
      </c>
      <c r="I31" s="31" t="str">
        <f>IF(G31="教科なし","",IF(G31="学校設定教科",IFERROR(VLOOKUP($C31,学習記録!$Z:$AM,14,0),""),G31))</f>
        <v/>
      </c>
      <c r="J31" s="31" t="str">
        <f>IF(H31="学校設定科目",IFERROR(VLOOKUP($C31,学習記録!$Z:$AM,15,0),""),H31)</f>
        <v/>
      </c>
      <c r="K31" s="31" t="str">
        <f t="shared" si="4"/>
        <v/>
      </c>
      <c r="L31" s="31" t="str">
        <f t="shared" si="5"/>
        <v/>
      </c>
      <c r="N31" s="31">
        <v>5</v>
      </c>
      <c r="O31" s="49" t="str">
        <f t="shared" ref="O31" si="15">O$5&amp;$N31</f>
        <v>A5</v>
      </c>
      <c r="Q31" s="214" t="str">
        <f t="shared" ca="1" si="10"/>
        <v/>
      </c>
      <c r="R31" s="208"/>
      <c r="S31" s="257" t="str">
        <f t="shared" si="6"/>
        <v/>
      </c>
      <c r="T31" s="258"/>
      <c r="U31" s="258"/>
      <c r="V31" s="258"/>
      <c r="W31" s="258"/>
      <c r="X31" s="207"/>
      <c r="Y31" s="259" t="str">
        <f t="shared" si="7"/>
        <v/>
      </c>
      <c r="Z31" s="260"/>
      <c r="AA31" s="260"/>
      <c r="AB31" s="260"/>
      <c r="AC31" s="260"/>
      <c r="AD31" s="260"/>
      <c r="AE31" s="260"/>
      <c r="AF31" s="260"/>
      <c r="AG31" s="260"/>
      <c r="AH31" s="261"/>
      <c r="AI31" s="208" t="str">
        <f t="shared" si="8"/>
        <v/>
      </c>
      <c r="AJ31" s="231"/>
      <c r="AK31" s="208" t="str">
        <f t="shared" si="9"/>
        <v/>
      </c>
      <c r="AL31" s="232"/>
      <c r="AM31" s="207" t="str">
        <f>IFERROR(VLOOKUP($O31,#REF!,4,0),"")</f>
        <v/>
      </c>
      <c r="AN31" s="208"/>
      <c r="AO31" s="195" t="str">
        <f>IFERROR(VLOOKUP($O31,#REF!,6,0)&amp;"","")</f>
        <v/>
      </c>
      <c r="AP31" s="197" t="str">
        <f>IFERROR(VLOOKUP($O31,#REF!,7,0)&amp;"","")</f>
        <v/>
      </c>
      <c r="AQ31" s="198" t="str">
        <f>IFERROR(VLOOKUP($O31,#REF!,6,0),"")</f>
        <v/>
      </c>
      <c r="AR31" s="197" t="str">
        <f>IFERROR(VLOOKUP($O31,#REF!,8,0)&amp;"","")</f>
        <v/>
      </c>
      <c r="AS31" s="198" t="str">
        <f>IFERROR(VLOOKUP($O31,#REF!,6,0),"")</f>
        <v/>
      </c>
      <c r="AT31" s="201" t="str">
        <f>IFERROR(VLOOKUP($O31,#REF!,9,0)&amp;"","")</f>
        <v/>
      </c>
      <c r="AU31" s="202" t="str">
        <f>IFERROR(VLOOKUP($O31,#REF!,6,0),"")</f>
        <v/>
      </c>
      <c r="AV31" s="202" t="str">
        <f>IFERROR(VLOOKUP($O31,#REF!,6,0),"")</f>
        <v/>
      </c>
      <c r="AW31" s="202" t="str">
        <f>IFERROR(VLOOKUP($O31,#REF!,6,0),"")</f>
        <v/>
      </c>
      <c r="AX31" s="202" t="str">
        <f>IFERROR(VLOOKUP($O31,#REF!,6,0),"")</f>
        <v/>
      </c>
      <c r="AY31" s="202" t="str">
        <f>IFERROR(VLOOKUP($O31,#REF!,6,0),"")</f>
        <v/>
      </c>
      <c r="AZ31" s="203" t="str">
        <f>IFERROR(VLOOKUP($O31,#REF!,6,0),"")</f>
        <v/>
      </c>
      <c r="BA31" s="70"/>
    </row>
    <row r="32" spans="2:53" ht="10.5" customHeight="1" x14ac:dyDescent="0.4">
      <c r="B32" s="31" t="str">
        <f t="shared" ca="1" si="0"/>
        <v>4001223240102210401422224035221040362221404722224059223240672201</v>
      </c>
      <c r="C32" s="31" t="str">
        <f t="shared" si="1"/>
        <v>A14</v>
      </c>
      <c r="D32" s="31" t="str">
        <f>IFERROR(VLOOKUP(C32,学習記録!$Z:$AA,2,0),"")</f>
        <v/>
      </c>
      <c r="E32" s="31" t="str">
        <f t="shared" si="2"/>
        <v/>
      </c>
      <c r="F32" s="31" t="str">
        <f t="shared" ca="1" si="13"/>
        <v/>
      </c>
      <c r="G32" s="31" t="str">
        <f>IFERROR(VLOOKUP(LEFT($D32,4)*1,教育課程!$H:$K,3,0),"")</f>
        <v/>
      </c>
      <c r="H32" s="31" t="str">
        <f>IFERROR(VLOOKUP(LEFT($D32,4)*1,教育課程!$H:$K,4,0),"")</f>
        <v/>
      </c>
      <c r="I32" s="31" t="str">
        <f>IF(G32="教科なし","",IF(G32="学校設定教科",IFERROR(VLOOKUP($C32,学習記録!$Z:$AM,14,0),""),G32))</f>
        <v/>
      </c>
      <c r="J32" s="31" t="str">
        <f>IF(H32="学校設定科目",IFERROR(VLOOKUP($C32,学習記録!$Z:$AM,15,0),""),H32)</f>
        <v/>
      </c>
      <c r="K32" s="31" t="str">
        <f t="shared" si="4"/>
        <v/>
      </c>
      <c r="L32" s="31" t="str">
        <f t="shared" si="5"/>
        <v/>
      </c>
      <c r="Q32" s="214" t="str">
        <f t="shared" ca="1" si="10"/>
        <v/>
      </c>
      <c r="R32" s="208"/>
      <c r="S32" s="257" t="str">
        <f t="shared" si="6"/>
        <v/>
      </c>
      <c r="T32" s="258"/>
      <c r="U32" s="258"/>
      <c r="V32" s="258"/>
      <c r="W32" s="258"/>
      <c r="X32" s="207"/>
      <c r="Y32" s="259" t="str">
        <f t="shared" si="7"/>
        <v/>
      </c>
      <c r="Z32" s="260"/>
      <c r="AA32" s="260"/>
      <c r="AB32" s="260"/>
      <c r="AC32" s="260"/>
      <c r="AD32" s="260"/>
      <c r="AE32" s="260"/>
      <c r="AF32" s="260"/>
      <c r="AG32" s="260"/>
      <c r="AH32" s="261"/>
      <c r="AI32" s="208" t="str">
        <f t="shared" si="8"/>
        <v/>
      </c>
      <c r="AJ32" s="231"/>
      <c r="AK32" s="208" t="str">
        <f t="shared" si="9"/>
        <v/>
      </c>
      <c r="AL32" s="232"/>
      <c r="AM32" s="207"/>
      <c r="AN32" s="208"/>
      <c r="AO32" s="209"/>
      <c r="AP32" s="199"/>
      <c r="AQ32" s="200"/>
      <c r="AR32" s="199"/>
      <c r="AS32" s="200"/>
      <c r="AT32" s="204"/>
      <c r="AU32" s="205"/>
      <c r="AV32" s="205"/>
      <c r="AW32" s="205"/>
      <c r="AX32" s="205"/>
      <c r="AY32" s="205"/>
      <c r="AZ32" s="206"/>
      <c r="BA32" s="70"/>
    </row>
    <row r="33" spans="2:53" ht="10.5" customHeight="1" x14ac:dyDescent="0.4">
      <c r="B33" s="31" t="str">
        <f t="shared" ca="1" si="0"/>
        <v>4001223240102210401422224035221040362221404722224059223240672201</v>
      </c>
      <c r="C33" s="31" t="str">
        <f t="shared" si="1"/>
        <v>A15</v>
      </c>
      <c r="D33" s="31" t="str">
        <f>IFERROR(VLOOKUP(C33,学習記録!$Z:$AA,2,0),"")</f>
        <v/>
      </c>
      <c r="E33" s="31" t="str">
        <f t="shared" si="2"/>
        <v/>
      </c>
      <c r="F33" s="31" t="str">
        <f t="shared" ca="1" si="13"/>
        <v/>
      </c>
      <c r="G33" s="31" t="str">
        <f>IFERROR(VLOOKUP(LEFT($D33,4)*1,教育課程!$H:$K,3,0),"")</f>
        <v/>
      </c>
      <c r="H33" s="31" t="str">
        <f>IFERROR(VLOOKUP(LEFT($D33,4)*1,教育課程!$H:$K,4,0),"")</f>
        <v/>
      </c>
      <c r="I33" s="31" t="str">
        <f>IF(G33="教科なし","",IF(G33="学校設定教科",IFERROR(VLOOKUP($C33,学習記録!$Z:$AM,14,0),""),G33))</f>
        <v/>
      </c>
      <c r="J33" s="31" t="str">
        <f>IF(H33="学校設定科目",IFERROR(VLOOKUP($C33,学習記録!$Z:$AM,15,0),""),H33)</f>
        <v/>
      </c>
      <c r="K33" s="31" t="str">
        <f t="shared" si="4"/>
        <v/>
      </c>
      <c r="L33" s="31" t="str">
        <f t="shared" si="5"/>
        <v/>
      </c>
      <c r="N33" s="31">
        <v>6</v>
      </c>
      <c r="O33" s="49" t="str">
        <f t="shared" ref="O33" si="16">O$5&amp;$N33</f>
        <v>A6</v>
      </c>
      <c r="Q33" s="214" t="str">
        <f t="shared" ca="1" si="10"/>
        <v/>
      </c>
      <c r="R33" s="208"/>
      <c r="S33" s="257" t="str">
        <f t="shared" si="6"/>
        <v/>
      </c>
      <c r="T33" s="258"/>
      <c r="U33" s="258"/>
      <c r="V33" s="258"/>
      <c r="W33" s="258"/>
      <c r="X33" s="207"/>
      <c r="Y33" s="259" t="str">
        <f t="shared" si="7"/>
        <v/>
      </c>
      <c r="Z33" s="260"/>
      <c r="AA33" s="260"/>
      <c r="AB33" s="260"/>
      <c r="AC33" s="260"/>
      <c r="AD33" s="260"/>
      <c r="AE33" s="260"/>
      <c r="AF33" s="260"/>
      <c r="AG33" s="260"/>
      <c r="AH33" s="261"/>
      <c r="AI33" s="208" t="str">
        <f t="shared" si="8"/>
        <v/>
      </c>
      <c r="AJ33" s="231"/>
      <c r="AK33" s="208" t="str">
        <f t="shared" si="9"/>
        <v/>
      </c>
      <c r="AL33" s="232"/>
      <c r="AM33" s="207" t="str">
        <f>IFERROR(VLOOKUP($O33,#REF!,4,0),"")</f>
        <v/>
      </c>
      <c r="AN33" s="208"/>
      <c r="AO33" s="195" t="str">
        <f>IFERROR(VLOOKUP($O33,#REF!,6,0)&amp;"","")</f>
        <v/>
      </c>
      <c r="AP33" s="197" t="str">
        <f>IFERROR(VLOOKUP($O33,#REF!,7,0)&amp;"","")</f>
        <v/>
      </c>
      <c r="AQ33" s="198" t="str">
        <f>IFERROR(VLOOKUP($O33,#REF!,6,0),"")</f>
        <v/>
      </c>
      <c r="AR33" s="197" t="str">
        <f>IFERROR(VLOOKUP($O33,#REF!,8,0)&amp;"","")</f>
        <v/>
      </c>
      <c r="AS33" s="198" t="str">
        <f>IFERROR(VLOOKUP($O33,#REF!,6,0),"")</f>
        <v/>
      </c>
      <c r="AT33" s="201" t="str">
        <f>IFERROR(VLOOKUP($O33,#REF!,9,0)&amp;"","")</f>
        <v/>
      </c>
      <c r="AU33" s="202" t="str">
        <f>IFERROR(VLOOKUP($O33,#REF!,6,0),"")</f>
        <v/>
      </c>
      <c r="AV33" s="202" t="str">
        <f>IFERROR(VLOOKUP($O33,#REF!,6,0),"")</f>
        <v/>
      </c>
      <c r="AW33" s="202" t="str">
        <f>IFERROR(VLOOKUP($O33,#REF!,6,0),"")</f>
        <v/>
      </c>
      <c r="AX33" s="202" t="str">
        <f>IFERROR(VLOOKUP($O33,#REF!,6,0),"")</f>
        <v/>
      </c>
      <c r="AY33" s="202" t="str">
        <f>IFERROR(VLOOKUP($O33,#REF!,6,0),"")</f>
        <v/>
      </c>
      <c r="AZ33" s="203" t="str">
        <f>IFERROR(VLOOKUP($O33,#REF!,6,0),"")</f>
        <v/>
      </c>
      <c r="BA33" s="70"/>
    </row>
    <row r="34" spans="2:53" ht="10.5" customHeight="1" x14ac:dyDescent="0.4">
      <c r="B34" s="31" t="str">
        <f t="shared" ca="1" si="0"/>
        <v>4001223240102210401422224035221040362221404722224059223240672201</v>
      </c>
      <c r="C34" s="31" t="str">
        <f t="shared" si="1"/>
        <v>A16</v>
      </c>
      <c r="D34" s="31" t="str">
        <f>IFERROR(VLOOKUP(C34,学習記録!$Z:$AA,2,0),"")</f>
        <v/>
      </c>
      <c r="E34" s="31" t="str">
        <f t="shared" si="2"/>
        <v/>
      </c>
      <c r="F34" s="31" t="str">
        <f t="shared" ca="1" si="13"/>
        <v/>
      </c>
      <c r="G34" s="31" t="str">
        <f>IFERROR(VLOOKUP(LEFT($D34,4)*1,教育課程!$H:$K,3,0),"")</f>
        <v/>
      </c>
      <c r="H34" s="31" t="str">
        <f>IFERROR(VLOOKUP(LEFT($D34,4)*1,教育課程!$H:$K,4,0),"")</f>
        <v/>
      </c>
      <c r="I34" s="31" t="str">
        <f>IF(G34="教科なし","",IF(G34="学校設定教科",IFERROR(VLOOKUP($C34,学習記録!$Z:$AM,14,0),""),G34))</f>
        <v/>
      </c>
      <c r="J34" s="31" t="str">
        <f>IF(H34="学校設定科目",IFERROR(VLOOKUP($C34,学習記録!$Z:$AM,15,0),""),H34)</f>
        <v/>
      </c>
      <c r="K34" s="31" t="str">
        <f t="shared" si="4"/>
        <v/>
      </c>
      <c r="L34" s="31" t="str">
        <f t="shared" si="5"/>
        <v/>
      </c>
      <c r="Q34" s="214" t="str">
        <f t="shared" ca="1" si="10"/>
        <v/>
      </c>
      <c r="R34" s="208"/>
      <c r="S34" s="257" t="str">
        <f t="shared" si="6"/>
        <v/>
      </c>
      <c r="T34" s="258"/>
      <c r="U34" s="258"/>
      <c r="V34" s="258"/>
      <c r="W34" s="258"/>
      <c r="X34" s="207"/>
      <c r="Y34" s="259" t="str">
        <f t="shared" si="7"/>
        <v/>
      </c>
      <c r="Z34" s="260"/>
      <c r="AA34" s="260"/>
      <c r="AB34" s="260"/>
      <c r="AC34" s="260"/>
      <c r="AD34" s="260"/>
      <c r="AE34" s="260"/>
      <c r="AF34" s="260"/>
      <c r="AG34" s="260"/>
      <c r="AH34" s="261"/>
      <c r="AI34" s="208" t="str">
        <f t="shared" si="8"/>
        <v/>
      </c>
      <c r="AJ34" s="231"/>
      <c r="AK34" s="208" t="str">
        <f t="shared" si="9"/>
        <v/>
      </c>
      <c r="AL34" s="232"/>
      <c r="AM34" s="207"/>
      <c r="AN34" s="208"/>
      <c r="AO34" s="209"/>
      <c r="AP34" s="199"/>
      <c r="AQ34" s="200"/>
      <c r="AR34" s="199"/>
      <c r="AS34" s="200"/>
      <c r="AT34" s="204"/>
      <c r="AU34" s="205"/>
      <c r="AV34" s="205"/>
      <c r="AW34" s="205"/>
      <c r="AX34" s="205"/>
      <c r="AY34" s="205"/>
      <c r="AZ34" s="206"/>
      <c r="BA34" s="70"/>
    </row>
    <row r="35" spans="2:53" ht="10.5" customHeight="1" x14ac:dyDescent="0.4">
      <c r="B35" s="31" t="str">
        <f t="shared" ca="1" si="0"/>
        <v>4001223240102210401422224035221040362221404722224059223240672201</v>
      </c>
      <c r="C35" s="31" t="str">
        <f t="shared" si="1"/>
        <v>A17</v>
      </c>
      <c r="D35" s="31" t="str">
        <f>IFERROR(VLOOKUP(C35,学習記録!$Z:$AA,2,0),"")</f>
        <v/>
      </c>
      <c r="E35" s="31" t="str">
        <f t="shared" si="2"/>
        <v/>
      </c>
      <c r="F35" s="31" t="str">
        <f t="shared" ca="1" si="13"/>
        <v/>
      </c>
      <c r="G35" s="31" t="str">
        <f>IFERROR(VLOOKUP(LEFT($D35,4)*1,教育課程!$H:$K,3,0),"")</f>
        <v/>
      </c>
      <c r="H35" s="31" t="str">
        <f>IFERROR(VLOOKUP(LEFT($D35,4)*1,教育課程!$H:$K,4,0),"")</f>
        <v/>
      </c>
      <c r="I35" s="31" t="str">
        <f>IF(G35="教科なし","",IF(G35="学校設定教科",IFERROR(VLOOKUP($C35,学習記録!$Z:$AM,14,0),""),G35))</f>
        <v/>
      </c>
      <c r="J35" s="31" t="str">
        <f>IF(H35="学校設定科目",IFERROR(VLOOKUP($C35,学習記録!$Z:$AM,15,0),""),H35)</f>
        <v/>
      </c>
      <c r="K35" s="31" t="str">
        <f t="shared" si="4"/>
        <v/>
      </c>
      <c r="L35" s="31" t="str">
        <f t="shared" si="5"/>
        <v/>
      </c>
      <c r="N35" s="31">
        <v>7</v>
      </c>
      <c r="O35" s="49" t="str">
        <f t="shared" ref="O35" si="17">O$5&amp;$N35</f>
        <v>A7</v>
      </c>
      <c r="Q35" s="214" t="str">
        <f t="shared" ca="1" si="10"/>
        <v/>
      </c>
      <c r="R35" s="208"/>
      <c r="S35" s="257" t="str">
        <f t="shared" si="6"/>
        <v/>
      </c>
      <c r="T35" s="258"/>
      <c r="U35" s="258"/>
      <c r="V35" s="258"/>
      <c r="W35" s="258"/>
      <c r="X35" s="207"/>
      <c r="Y35" s="259" t="str">
        <f t="shared" si="7"/>
        <v/>
      </c>
      <c r="Z35" s="260"/>
      <c r="AA35" s="260"/>
      <c r="AB35" s="260"/>
      <c r="AC35" s="260"/>
      <c r="AD35" s="260"/>
      <c r="AE35" s="260"/>
      <c r="AF35" s="260"/>
      <c r="AG35" s="260"/>
      <c r="AH35" s="261"/>
      <c r="AI35" s="208" t="str">
        <f t="shared" si="8"/>
        <v/>
      </c>
      <c r="AJ35" s="231"/>
      <c r="AK35" s="208" t="str">
        <f t="shared" si="9"/>
        <v/>
      </c>
      <c r="AL35" s="232"/>
      <c r="AM35" s="207" t="str">
        <f>IFERROR(VLOOKUP($O35,#REF!,4,0),"")</f>
        <v/>
      </c>
      <c r="AN35" s="208"/>
      <c r="AO35" s="195" t="str">
        <f>IFERROR(VLOOKUP($O35,#REF!,6,0)&amp;"","")</f>
        <v/>
      </c>
      <c r="AP35" s="197" t="str">
        <f>IFERROR(VLOOKUP($O35,#REF!,7,0)&amp;"","")</f>
        <v/>
      </c>
      <c r="AQ35" s="198" t="str">
        <f>IFERROR(VLOOKUP($O35,#REF!,6,0),"")</f>
        <v/>
      </c>
      <c r="AR35" s="197" t="str">
        <f>IFERROR(VLOOKUP($O35,#REF!,8,0)&amp;"","")</f>
        <v/>
      </c>
      <c r="AS35" s="198" t="str">
        <f>IFERROR(VLOOKUP($O35,#REF!,6,0),"")</f>
        <v/>
      </c>
      <c r="AT35" s="201" t="str">
        <f>IFERROR(VLOOKUP($O35,#REF!,9,0)&amp;"","")</f>
        <v/>
      </c>
      <c r="AU35" s="202" t="str">
        <f>IFERROR(VLOOKUP($O35,#REF!,6,0),"")</f>
        <v/>
      </c>
      <c r="AV35" s="202" t="str">
        <f>IFERROR(VLOOKUP($O35,#REF!,6,0),"")</f>
        <v/>
      </c>
      <c r="AW35" s="202" t="str">
        <f>IFERROR(VLOOKUP($O35,#REF!,6,0),"")</f>
        <v/>
      </c>
      <c r="AX35" s="202" t="str">
        <f>IFERROR(VLOOKUP($O35,#REF!,6,0),"")</f>
        <v/>
      </c>
      <c r="AY35" s="202" t="str">
        <f>IFERROR(VLOOKUP($O35,#REF!,6,0),"")</f>
        <v/>
      </c>
      <c r="AZ35" s="203" t="str">
        <f>IFERROR(VLOOKUP($O35,#REF!,6,0),"")</f>
        <v/>
      </c>
      <c r="BA35" s="70"/>
    </row>
    <row r="36" spans="2:53" ht="10.5" customHeight="1" x14ac:dyDescent="0.4">
      <c r="B36" s="31" t="str">
        <f t="shared" ca="1" si="0"/>
        <v>4001223240102210401422224035221040362221404722224059223240672201</v>
      </c>
      <c r="C36" s="31" t="str">
        <f t="shared" si="1"/>
        <v>A18</v>
      </c>
      <c r="D36" s="31" t="str">
        <f>IFERROR(VLOOKUP(C36,学習記録!$Z:$AA,2,0),"")</f>
        <v/>
      </c>
      <c r="E36" s="31" t="str">
        <f t="shared" si="2"/>
        <v/>
      </c>
      <c r="F36" s="31" t="str">
        <f t="shared" ca="1" si="13"/>
        <v/>
      </c>
      <c r="G36" s="31" t="str">
        <f>IFERROR(VLOOKUP(LEFT($D36,4)*1,教育課程!$H:$K,3,0),"")</f>
        <v/>
      </c>
      <c r="H36" s="31" t="str">
        <f>IFERROR(VLOOKUP(LEFT($D36,4)*1,教育課程!$H:$K,4,0),"")</f>
        <v/>
      </c>
      <c r="I36" s="31" t="str">
        <f>IF(G36="教科なし","",IF(G36="学校設定教科",IFERROR(VLOOKUP($C36,学習記録!$Z:$AM,14,0),""),G36))</f>
        <v/>
      </c>
      <c r="J36" s="31" t="str">
        <f>IF(H36="学校設定科目",IFERROR(VLOOKUP($C36,学習記録!$Z:$AM,15,0),""),H36)</f>
        <v/>
      </c>
      <c r="K36" s="31" t="str">
        <f t="shared" si="4"/>
        <v/>
      </c>
      <c r="L36" s="31" t="str">
        <f t="shared" si="5"/>
        <v/>
      </c>
      <c r="Q36" s="214" t="str">
        <f t="shared" ca="1" si="10"/>
        <v/>
      </c>
      <c r="R36" s="208"/>
      <c r="S36" s="257" t="str">
        <f t="shared" si="6"/>
        <v/>
      </c>
      <c r="T36" s="258"/>
      <c r="U36" s="258"/>
      <c r="V36" s="258"/>
      <c r="W36" s="258"/>
      <c r="X36" s="207"/>
      <c r="Y36" s="259" t="str">
        <f t="shared" si="7"/>
        <v/>
      </c>
      <c r="Z36" s="260"/>
      <c r="AA36" s="260"/>
      <c r="AB36" s="260"/>
      <c r="AC36" s="260"/>
      <c r="AD36" s="260"/>
      <c r="AE36" s="260"/>
      <c r="AF36" s="260"/>
      <c r="AG36" s="260"/>
      <c r="AH36" s="261"/>
      <c r="AI36" s="208" t="str">
        <f t="shared" si="8"/>
        <v/>
      </c>
      <c r="AJ36" s="231"/>
      <c r="AK36" s="208" t="str">
        <f t="shared" si="9"/>
        <v/>
      </c>
      <c r="AL36" s="232"/>
      <c r="AM36" s="207"/>
      <c r="AN36" s="208"/>
      <c r="AO36" s="209"/>
      <c r="AP36" s="199"/>
      <c r="AQ36" s="200"/>
      <c r="AR36" s="199"/>
      <c r="AS36" s="200"/>
      <c r="AT36" s="204"/>
      <c r="AU36" s="205"/>
      <c r="AV36" s="205"/>
      <c r="AW36" s="205"/>
      <c r="AX36" s="205"/>
      <c r="AY36" s="205"/>
      <c r="AZ36" s="206"/>
      <c r="BA36" s="70"/>
    </row>
    <row r="37" spans="2:53" ht="10.5" customHeight="1" x14ac:dyDescent="0.4">
      <c r="B37" s="31" t="str">
        <f t="shared" ca="1" si="0"/>
        <v>4001223240102210401422224035221040362221404722224059223240672201</v>
      </c>
      <c r="C37" s="31" t="str">
        <f t="shared" si="1"/>
        <v>A19</v>
      </c>
      <c r="D37" s="31" t="str">
        <f>IFERROR(VLOOKUP(C37,学習記録!$Z:$AA,2,0),"")</f>
        <v/>
      </c>
      <c r="E37" s="31" t="str">
        <f t="shared" si="2"/>
        <v/>
      </c>
      <c r="F37" s="31" t="str">
        <f t="shared" ca="1" si="13"/>
        <v/>
      </c>
      <c r="G37" s="31" t="str">
        <f>IFERROR(VLOOKUP(LEFT($D37,4)*1,教育課程!$H:$K,3,0),"")</f>
        <v/>
      </c>
      <c r="H37" s="31" t="str">
        <f>IFERROR(VLOOKUP(LEFT($D37,4)*1,教育課程!$H:$K,4,0),"")</f>
        <v/>
      </c>
      <c r="I37" s="31" t="str">
        <f>IF(G37="教科なし","",IF(G37="学校設定教科",IFERROR(VLOOKUP($C37,学習記録!$Z:$AM,14,0),""),G37))</f>
        <v/>
      </c>
      <c r="J37" s="31" t="str">
        <f>IF(H37="学校設定科目",IFERROR(VLOOKUP($C37,学習記録!$Z:$AM,15,0),""),H37)</f>
        <v/>
      </c>
      <c r="K37" s="31" t="str">
        <f t="shared" si="4"/>
        <v/>
      </c>
      <c r="L37" s="31" t="str">
        <f t="shared" si="5"/>
        <v/>
      </c>
      <c r="N37" s="31">
        <v>8</v>
      </c>
      <c r="O37" s="49" t="str">
        <f t="shared" ref="O37" si="18">O$5&amp;$N37</f>
        <v>A8</v>
      </c>
      <c r="Q37" s="214" t="str">
        <f t="shared" ca="1" si="10"/>
        <v/>
      </c>
      <c r="R37" s="208"/>
      <c r="S37" s="257" t="str">
        <f t="shared" si="6"/>
        <v/>
      </c>
      <c r="T37" s="258"/>
      <c r="U37" s="258"/>
      <c r="V37" s="258"/>
      <c r="W37" s="258"/>
      <c r="X37" s="207"/>
      <c r="Y37" s="259" t="str">
        <f t="shared" si="7"/>
        <v/>
      </c>
      <c r="Z37" s="260"/>
      <c r="AA37" s="260"/>
      <c r="AB37" s="260"/>
      <c r="AC37" s="260"/>
      <c r="AD37" s="260"/>
      <c r="AE37" s="260"/>
      <c r="AF37" s="260"/>
      <c r="AG37" s="260"/>
      <c r="AH37" s="261"/>
      <c r="AI37" s="208" t="str">
        <f t="shared" si="8"/>
        <v/>
      </c>
      <c r="AJ37" s="231"/>
      <c r="AK37" s="208" t="str">
        <f t="shared" si="9"/>
        <v/>
      </c>
      <c r="AL37" s="232"/>
      <c r="AM37" s="207" t="str">
        <f>IFERROR(VLOOKUP($O37,#REF!,4,0),"")</f>
        <v/>
      </c>
      <c r="AN37" s="208"/>
      <c r="AO37" s="195" t="str">
        <f>IFERROR(VLOOKUP($O37,#REF!,6,0)&amp;"","")</f>
        <v/>
      </c>
      <c r="AP37" s="197" t="str">
        <f>IFERROR(VLOOKUP($O37,#REF!,7,0)&amp;"","")</f>
        <v/>
      </c>
      <c r="AQ37" s="198" t="str">
        <f>IFERROR(VLOOKUP($O37,#REF!,6,0),"")</f>
        <v/>
      </c>
      <c r="AR37" s="197" t="str">
        <f>IFERROR(VLOOKUP($O37,#REF!,8,0)&amp;"","")</f>
        <v/>
      </c>
      <c r="AS37" s="198" t="str">
        <f>IFERROR(VLOOKUP($O37,#REF!,6,0),"")</f>
        <v/>
      </c>
      <c r="AT37" s="201" t="str">
        <f>IFERROR(VLOOKUP($O37,#REF!,9,0)&amp;"","")</f>
        <v/>
      </c>
      <c r="AU37" s="202" t="str">
        <f>IFERROR(VLOOKUP($O37,#REF!,6,0),"")</f>
        <v/>
      </c>
      <c r="AV37" s="202" t="str">
        <f>IFERROR(VLOOKUP($O37,#REF!,6,0),"")</f>
        <v/>
      </c>
      <c r="AW37" s="202" t="str">
        <f>IFERROR(VLOOKUP($O37,#REF!,6,0),"")</f>
        <v/>
      </c>
      <c r="AX37" s="202" t="str">
        <f>IFERROR(VLOOKUP($O37,#REF!,6,0),"")</f>
        <v/>
      </c>
      <c r="AY37" s="202" t="str">
        <f>IFERROR(VLOOKUP($O37,#REF!,6,0),"")</f>
        <v/>
      </c>
      <c r="AZ37" s="203" t="str">
        <f>IFERROR(VLOOKUP($O37,#REF!,6,0),"")</f>
        <v/>
      </c>
      <c r="BA37" s="70"/>
    </row>
    <row r="38" spans="2:53" ht="10.5" customHeight="1" thickBot="1" x14ac:dyDescent="0.45">
      <c r="B38" s="31" t="str">
        <f t="shared" ca="1" si="0"/>
        <v>4001223240102210401422224035221040362221404722224059223240672201</v>
      </c>
      <c r="C38" s="31" t="str">
        <f t="shared" si="1"/>
        <v>A20</v>
      </c>
      <c r="D38" s="31" t="str">
        <f>IFERROR(VLOOKUP(C38,学習記録!$Z:$AA,2,0),"")</f>
        <v/>
      </c>
      <c r="E38" s="31" t="str">
        <f t="shared" si="2"/>
        <v/>
      </c>
      <c r="F38" s="31" t="str">
        <f t="shared" ca="1" si="13"/>
        <v/>
      </c>
      <c r="G38" s="31" t="str">
        <f>IFERROR(VLOOKUP(LEFT($D38,4)*1,教育課程!$H:$K,3,0),"")</f>
        <v/>
      </c>
      <c r="H38" s="31" t="str">
        <f>IFERROR(VLOOKUP(LEFT($D38,4)*1,教育課程!$H:$K,4,0),"")</f>
        <v/>
      </c>
      <c r="I38" s="31" t="str">
        <f>IF(G38="教科なし","",IF(G38="学校設定教科",IFERROR(VLOOKUP($C38,学習記録!$Z:$AM,14,0),""),G38))</f>
        <v/>
      </c>
      <c r="J38" s="31" t="str">
        <f>IF(H38="学校設定科目",IFERROR(VLOOKUP($C38,学習記録!$Z:$AM,15,0),""),H38)</f>
        <v/>
      </c>
      <c r="K38" s="31" t="str">
        <f t="shared" si="4"/>
        <v/>
      </c>
      <c r="L38" s="31" t="str">
        <f t="shared" si="5"/>
        <v/>
      </c>
      <c r="Q38" s="214" t="str">
        <f t="shared" ca="1" si="10"/>
        <v/>
      </c>
      <c r="R38" s="208"/>
      <c r="S38" s="257" t="str">
        <f t="shared" si="6"/>
        <v/>
      </c>
      <c r="T38" s="258"/>
      <c r="U38" s="258"/>
      <c r="V38" s="258"/>
      <c r="W38" s="258"/>
      <c r="X38" s="207"/>
      <c r="Y38" s="259" t="str">
        <f t="shared" si="7"/>
        <v/>
      </c>
      <c r="Z38" s="260"/>
      <c r="AA38" s="260"/>
      <c r="AB38" s="260"/>
      <c r="AC38" s="260"/>
      <c r="AD38" s="260"/>
      <c r="AE38" s="260"/>
      <c r="AF38" s="260"/>
      <c r="AG38" s="260"/>
      <c r="AH38" s="261"/>
      <c r="AI38" s="208" t="str">
        <f t="shared" si="8"/>
        <v/>
      </c>
      <c r="AJ38" s="231"/>
      <c r="AK38" s="208" t="str">
        <f t="shared" si="9"/>
        <v/>
      </c>
      <c r="AL38" s="232"/>
      <c r="AM38" s="254"/>
      <c r="AN38" s="255"/>
      <c r="AO38" s="196"/>
      <c r="AP38" s="241"/>
      <c r="AQ38" s="242"/>
      <c r="AR38" s="241"/>
      <c r="AS38" s="242"/>
      <c r="AT38" s="210"/>
      <c r="AU38" s="211"/>
      <c r="AV38" s="211"/>
      <c r="AW38" s="211"/>
      <c r="AX38" s="211"/>
      <c r="AY38" s="211"/>
      <c r="AZ38" s="212"/>
      <c r="BA38" s="70"/>
    </row>
    <row r="39" spans="2:53" ht="10.5" customHeight="1" thickBot="1" x14ac:dyDescent="0.45">
      <c r="B39" s="31" t="str">
        <f t="shared" ca="1" si="0"/>
        <v>4001223240102210401422224035221040362221404722224059223240672201</v>
      </c>
      <c r="C39" s="31" t="str">
        <f t="shared" si="1"/>
        <v>A21</v>
      </c>
      <c r="D39" s="31" t="str">
        <f>IFERROR(VLOOKUP(C39,学習記録!$Z:$AA,2,0),"")</f>
        <v/>
      </c>
      <c r="E39" s="31" t="str">
        <f t="shared" si="2"/>
        <v/>
      </c>
      <c r="F39" s="31" t="str">
        <f t="shared" ca="1" si="13"/>
        <v/>
      </c>
      <c r="G39" s="31" t="str">
        <f>IFERROR(VLOOKUP(LEFT($D39,4)*1,教育課程!$H:$K,3,0),"")</f>
        <v/>
      </c>
      <c r="H39" s="31" t="str">
        <f>IFERROR(VLOOKUP(LEFT($D39,4)*1,教育課程!$H:$K,4,0),"")</f>
        <v/>
      </c>
      <c r="I39" s="31" t="str">
        <f>IF(G39="教科なし","",IF(G39="学校設定教科",IFERROR(VLOOKUP($C39,学習記録!$Z:$AM,14,0),""),G39))</f>
        <v/>
      </c>
      <c r="J39" s="31" t="str">
        <f>IF(H39="学校設定科目",IFERROR(VLOOKUP($C39,学習記録!$Z:$AM,15,0),""),H39)</f>
        <v/>
      </c>
      <c r="K39" s="31" t="str">
        <f t="shared" si="4"/>
        <v/>
      </c>
      <c r="L39" s="31" t="str">
        <f t="shared" si="5"/>
        <v/>
      </c>
      <c r="Q39" s="214" t="str">
        <f t="shared" ca="1" si="10"/>
        <v/>
      </c>
      <c r="R39" s="208"/>
      <c r="S39" s="257" t="str">
        <f t="shared" si="6"/>
        <v/>
      </c>
      <c r="T39" s="258"/>
      <c r="U39" s="258"/>
      <c r="V39" s="258"/>
      <c r="W39" s="258"/>
      <c r="X39" s="207"/>
      <c r="Y39" s="259" t="str">
        <f t="shared" si="7"/>
        <v/>
      </c>
      <c r="Z39" s="260"/>
      <c r="AA39" s="260"/>
      <c r="AB39" s="260"/>
      <c r="AC39" s="260"/>
      <c r="AD39" s="260"/>
      <c r="AE39" s="260"/>
      <c r="AF39" s="260"/>
      <c r="AG39" s="260"/>
      <c r="AH39" s="261"/>
      <c r="AI39" s="208" t="str">
        <f t="shared" si="8"/>
        <v/>
      </c>
      <c r="AJ39" s="231"/>
      <c r="AK39" s="208" t="str">
        <f t="shared" si="9"/>
        <v/>
      </c>
      <c r="AL39" s="232"/>
      <c r="AM39" s="304" t="s">
        <v>3</v>
      </c>
      <c r="AN39" s="304"/>
      <c r="AO39" s="304"/>
      <c r="AP39" s="304"/>
      <c r="AQ39" s="304"/>
      <c r="AR39" s="304"/>
      <c r="AS39" s="304"/>
      <c r="AT39" s="304"/>
      <c r="AU39" s="304"/>
      <c r="AV39" s="304"/>
      <c r="AW39" s="304"/>
      <c r="AX39" s="304"/>
      <c r="AY39" s="304"/>
      <c r="AZ39" s="305"/>
      <c r="BA39" s="71"/>
    </row>
    <row r="40" spans="2:53" ht="10.5" customHeight="1" thickTop="1" x14ac:dyDescent="0.4">
      <c r="B40" s="31" t="str">
        <f t="shared" ca="1" si="0"/>
        <v>4001223240102210401422224035221040362221404722224059223240672201</v>
      </c>
      <c r="C40" s="31" t="str">
        <f t="shared" si="1"/>
        <v>A22</v>
      </c>
      <c r="D40" s="31" t="str">
        <f>IFERROR(VLOOKUP(C40,学習記録!$Z:$AA,2,0),"")</f>
        <v/>
      </c>
      <c r="E40" s="31" t="str">
        <f t="shared" si="2"/>
        <v/>
      </c>
      <c r="F40" s="31" t="str">
        <f t="shared" ca="1" si="13"/>
        <v/>
      </c>
      <c r="G40" s="31" t="str">
        <f>IFERROR(VLOOKUP(LEFT($D40,4)*1,教育課程!$H:$K,3,0),"")</f>
        <v/>
      </c>
      <c r="H40" s="31" t="str">
        <f>IFERROR(VLOOKUP(LEFT($D40,4)*1,教育課程!$H:$K,4,0),"")</f>
        <v/>
      </c>
      <c r="I40" s="31" t="str">
        <f>IF(G40="教科なし","",IF(G40="学校設定教科",IFERROR(VLOOKUP($C40,学習記録!$Z:$AM,14,0),""),G40))</f>
        <v/>
      </c>
      <c r="J40" s="31" t="str">
        <f>IF(H40="学校設定科目",IFERROR(VLOOKUP($C40,学習記録!$Z:$AM,15,0),""),H40)</f>
        <v/>
      </c>
      <c r="K40" s="31" t="str">
        <f t="shared" si="4"/>
        <v/>
      </c>
      <c r="L40" s="31" t="str">
        <f t="shared" si="5"/>
        <v/>
      </c>
      <c r="Q40" s="214" t="str">
        <f t="shared" ca="1" si="10"/>
        <v/>
      </c>
      <c r="R40" s="208"/>
      <c r="S40" s="257" t="str">
        <f t="shared" si="6"/>
        <v/>
      </c>
      <c r="T40" s="258"/>
      <c r="U40" s="258"/>
      <c r="V40" s="258"/>
      <c r="W40" s="258"/>
      <c r="X40" s="207"/>
      <c r="Y40" s="259" t="str">
        <f t="shared" si="7"/>
        <v/>
      </c>
      <c r="Z40" s="260"/>
      <c r="AA40" s="260"/>
      <c r="AB40" s="260"/>
      <c r="AC40" s="260"/>
      <c r="AD40" s="260"/>
      <c r="AE40" s="260"/>
      <c r="AF40" s="260"/>
      <c r="AG40" s="260"/>
      <c r="AH40" s="261"/>
      <c r="AI40" s="208" t="str">
        <f t="shared" si="8"/>
        <v/>
      </c>
      <c r="AJ40" s="231"/>
      <c r="AK40" s="208" t="str">
        <f t="shared" si="9"/>
        <v/>
      </c>
      <c r="AL40" s="232"/>
      <c r="AM40" s="272" t="s">
        <v>4</v>
      </c>
      <c r="AN40" s="272"/>
      <c r="AO40" s="272"/>
      <c r="AP40" s="272"/>
      <c r="AQ40" s="272"/>
      <c r="AR40" s="272"/>
      <c r="AS40" s="272"/>
      <c r="AT40" s="272"/>
      <c r="AU40" s="272"/>
      <c r="AV40" s="272"/>
      <c r="AW40" s="272"/>
      <c r="AX40" s="272"/>
      <c r="AY40" s="272"/>
      <c r="AZ40" s="273"/>
      <c r="BA40" s="54"/>
    </row>
    <row r="41" spans="2:53" ht="10.5" customHeight="1" x14ac:dyDescent="0.4">
      <c r="B41" s="31" t="str">
        <f t="shared" ca="1" si="0"/>
        <v>4001223240102210401422224035221040362221404722224059223240672201</v>
      </c>
      <c r="C41" s="31" t="str">
        <f t="shared" si="1"/>
        <v>A23</v>
      </c>
      <c r="D41" s="31" t="str">
        <f>IFERROR(VLOOKUP(C41,学習記録!$Z:$AA,2,0),"")</f>
        <v/>
      </c>
      <c r="E41" s="31" t="str">
        <f t="shared" si="2"/>
        <v/>
      </c>
      <c r="F41" s="31" t="str">
        <f t="shared" ca="1" si="13"/>
        <v/>
      </c>
      <c r="G41" s="31" t="str">
        <f>IFERROR(VLOOKUP(LEFT($D41,4)*1,教育課程!$H:$K,3,0),"")</f>
        <v/>
      </c>
      <c r="H41" s="31" t="str">
        <f>IFERROR(VLOOKUP(LEFT($D41,4)*1,教育課程!$H:$K,4,0),"")</f>
        <v/>
      </c>
      <c r="I41" s="31" t="str">
        <f>IF(G41="教科なし","",IF(G41="学校設定教科",IFERROR(VLOOKUP($C41,学習記録!$Z:$AM,14,0),""),G41))</f>
        <v/>
      </c>
      <c r="J41" s="31" t="str">
        <f>IF(H41="学校設定科目",IFERROR(VLOOKUP($C41,学習記録!$Z:$AM,15,0),""),H41)</f>
        <v/>
      </c>
      <c r="K41" s="31" t="str">
        <f t="shared" si="4"/>
        <v/>
      </c>
      <c r="L41" s="31" t="str">
        <f t="shared" si="5"/>
        <v/>
      </c>
      <c r="Q41" s="214" t="str">
        <f t="shared" ca="1" si="10"/>
        <v/>
      </c>
      <c r="R41" s="208"/>
      <c r="S41" s="257" t="str">
        <f t="shared" si="6"/>
        <v/>
      </c>
      <c r="T41" s="258"/>
      <c r="U41" s="258"/>
      <c r="V41" s="258"/>
      <c r="W41" s="258"/>
      <c r="X41" s="207"/>
      <c r="Y41" s="259" t="str">
        <f t="shared" si="7"/>
        <v/>
      </c>
      <c r="Z41" s="260"/>
      <c r="AA41" s="260"/>
      <c r="AB41" s="260"/>
      <c r="AC41" s="260"/>
      <c r="AD41" s="260"/>
      <c r="AE41" s="260"/>
      <c r="AF41" s="260"/>
      <c r="AG41" s="260"/>
      <c r="AH41" s="261"/>
      <c r="AI41" s="208" t="str">
        <f t="shared" si="8"/>
        <v/>
      </c>
      <c r="AJ41" s="231"/>
      <c r="AK41" s="208" t="str">
        <f t="shared" si="9"/>
        <v/>
      </c>
      <c r="AL41" s="232"/>
      <c r="AM41" s="274"/>
      <c r="AN41" s="274"/>
      <c r="AO41" s="274"/>
      <c r="AP41" s="274"/>
      <c r="AQ41" s="274"/>
      <c r="AR41" s="274"/>
      <c r="AS41" s="274"/>
      <c r="AT41" s="274"/>
      <c r="AU41" s="274"/>
      <c r="AV41" s="274"/>
      <c r="AW41" s="274"/>
      <c r="AX41" s="274"/>
      <c r="AY41" s="274"/>
      <c r="AZ41" s="275"/>
      <c r="BA41" s="54"/>
    </row>
    <row r="42" spans="2:53" ht="10.5" customHeight="1" x14ac:dyDescent="0.4">
      <c r="B42" s="31" t="str">
        <f t="shared" ca="1" si="0"/>
        <v>4001223240102210401422224035221040362221404722224059223240672201</v>
      </c>
      <c r="C42" s="31" t="str">
        <f t="shared" si="1"/>
        <v>A24</v>
      </c>
      <c r="D42" s="31" t="str">
        <f>IFERROR(VLOOKUP(C42,学習記録!$Z:$AA,2,0),"")</f>
        <v/>
      </c>
      <c r="E42" s="31" t="str">
        <f t="shared" si="2"/>
        <v/>
      </c>
      <c r="F42" s="31" t="str">
        <f t="shared" ca="1" si="13"/>
        <v/>
      </c>
      <c r="G42" s="31" t="str">
        <f>IFERROR(VLOOKUP(LEFT($D42,4)*1,教育課程!$H:$K,3,0),"")</f>
        <v/>
      </c>
      <c r="H42" s="31" t="str">
        <f>IFERROR(VLOOKUP(LEFT($D42,4)*1,教育課程!$H:$K,4,0),"")</f>
        <v/>
      </c>
      <c r="I42" s="31" t="str">
        <f>IF(G42="教科なし","",IF(G42="学校設定教科",IFERROR(VLOOKUP($C42,学習記録!$Z:$AM,14,0),""),G42))</f>
        <v/>
      </c>
      <c r="J42" s="31" t="str">
        <f>IF(H42="学校設定科目",IFERROR(VLOOKUP($C42,学習記録!$Z:$AM,15,0),""),H42)</f>
        <v/>
      </c>
      <c r="K42" s="31" t="str">
        <f t="shared" si="4"/>
        <v/>
      </c>
      <c r="L42" s="31" t="str">
        <f t="shared" si="5"/>
        <v/>
      </c>
      <c r="Q42" s="214" t="str">
        <f t="shared" ca="1" si="10"/>
        <v/>
      </c>
      <c r="R42" s="208"/>
      <c r="S42" s="257" t="str">
        <f t="shared" si="6"/>
        <v/>
      </c>
      <c r="T42" s="258"/>
      <c r="U42" s="258"/>
      <c r="V42" s="258"/>
      <c r="W42" s="258"/>
      <c r="X42" s="207"/>
      <c r="Y42" s="259" t="str">
        <f t="shared" si="7"/>
        <v/>
      </c>
      <c r="Z42" s="260"/>
      <c r="AA42" s="260"/>
      <c r="AB42" s="260"/>
      <c r="AC42" s="260"/>
      <c r="AD42" s="260"/>
      <c r="AE42" s="260"/>
      <c r="AF42" s="260"/>
      <c r="AG42" s="260"/>
      <c r="AH42" s="261"/>
      <c r="AI42" s="208" t="str">
        <f t="shared" si="8"/>
        <v/>
      </c>
      <c r="AJ42" s="231"/>
      <c r="AK42" s="208" t="str">
        <f t="shared" si="9"/>
        <v/>
      </c>
      <c r="AL42" s="232"/>
      <c r="AM42" s="274"/>
      <c r="AN42" s="274"/>
      <c r="AO42" s="274"/>
      <c r="AP42" s="274"/>
      <c r="AQ42" s="274"/>
      <c r="AR42" s="274"/>
      <c r="AS42" s="274"/>
      <c r="AT42" s="274"/>
      <c r="AU42" s="274"/>
      <c r="AV42" s="274"/>
      <c r="AW42" s="274"/>
      <c r="AX42" s="274"/>
      <c r="AY42" s="274"/>
      <c r="AZ42" s="275"/>
      <c r="BA42" s="54"/>
    </row>
    <row r="43" spans="2:53" ht="10.5" customHeight="1" x14ac:dyDescent="0.4">
      <c r="B43" s="31" t="str">
        <f t="shared" ca="1" si="0"/>
        <v>4001223240102210401422224035221040362221404722224059223240672201</v>
      </c>
      <c r="C43" s="31" t="str">
        <f t="shared" si="1"/>
        <v>A25</v>
      </c>
      <c r="D43" s="31" t="str">
        <f>IFERROR(VLOOKUP(C43,学習記録!$Z:$AA,2,0),"")</f>
        <v/>
      </c>
      <c r="E43" s="31" t="str">
        <f t="shared" si="2"/>
        <v/>
      </c>
      <c r="F43" s="31" t="str">
        <f t="shared" ca="1" si="13"/>
        <v/>
      </c>
      <c r="G43" s="31" t="str">
        <f>IFERROR(VLOOKUP(LEFT($D43,4)*1,教育課程!$H:$K,3,0),"")</f>
        <v/>
      </c>
      <c r="H43" s="31" t="str">
        <f>IFERROR(VLOOKUP(LEFT($D43,4)*1,教育課程!$H:$K,4,0),"")</f>
        <v/>
      </c>
      <c r="I43" s="31" t="str">
        <f>IF(G43="教科なし","",IF(G43="学校設定教科",IFERROR(VLOOKUP($C43,学習記録!$Z:$AM,14,0),""),G43))</f>
        <v/>
      </c>
      <c r="J43" s="31" t="str">
        <f>IF(H43="学校設定科目",IFERROR(VLOOKUP($C43,学習記録!$Z:$AM,15,0),""),H43)</f>
        <v/>
      </c>
      <c r="K43" s="31" t="str">
        <f t="shared" si="4"/>
        <v/>
      </c>
      <c r="L43" s="31" t="str">
        <f t="shared" si="5"/>
        <v/>
      </c>
      <c r="Q43" s="214" t="str">
        <f t="shared" ca="1" si="10"/>
        <v/>
      </c>
      <c r="R43" s="208"/>
      <c r="S43" s="257" t="str">
        <f t="shared" si="6"/>
        <v/>
      </c>
      <c r="T43" s="258"/>
      <c r="U43" s="258"/>
      <c r="V43" s="258"/>
      <c r="W43" s="258"/>
      <c r="X43" s="207"/>
      <c r="Y43" s="259" t="str">
        <f t="shared" si="7"/>
        <v/>
      </c>
      <c r="Z43" s="260"/>
      <c r="AA43" s="260"/>
      <c r="AB43" s="260"/>
      <c r="AC43" s="260"/>
      <c r="AD43" s="260"/>
      <c r="AE43" s="260"/>
      <c r="AF43" s="260"/>
      <c r="AG43" s="260"/>
      <c r="AH43" s="261"/>
      <c r="AI43" s="208" t="str">
        <f t="shared" si="8"/>
        <v/>
      </c>
      <c r="AJ43" s="231"/>
      <c r="AK43" s="208" t="str">
        <f t="shared" si="9"/>
        <v/>
      </c>
      <c r="AL43" s="232"/>
      <c r="AM43" s="274"/>
      <c r="AN43" s="274"/>
      <c r="AO43" s="274"/>
      <c r="AP43" s="274"/>
      <c r="AQ43" s="274"/>
      <c r="AR43" s="274"/>
      <c r="AS43" s="274"/>
      <c r="AT43" s="274"/>
      <c r="AU43" s="274"/>
      <c r="AV43" s="274"/>
      <c r="AW43" s="274"/>
      <c r="AX43" s="274"/>
      <c r="AY43" s="274"/>
      <c r="AZ43" s="275"/>
      <c r="BA43" s="54"/>
    </row>
    <row r="44" spans="2:53" ht="10.5" customHeight="1" x14ac:dyDescent="0.4">
      <c r="B44" s="31" t="str">
        <f t="shared" ca="1" si="0"/>
        <v>4001223240102210401422224035221040362221404722224059223240672201</v>
      </c>
      <c r="C44" s="31" t="str">
        <f t="shared" si="1"/>
        <v>A26</v>
      </c>
      <c r="D44" s="31" t="str">
        <f>IFERROR(VLOOKUP(C44,学習記録!$Z:$AA,2,0),"")</f>
        <v/>
      </c>
      <c r="E44" s="31" t="str">
        <f t="shared" si="2"/>
        <v/>
      </c>
      <c r="F44" s="31" t="str">
        <f t="shared" ca="1" si="13"/>
        <v/>
      </c>
      <c r="G44" s="31" t="str">
        <f>IFERROR(VLOOKUP(LEFT($D44,4)*1,教育課程!$H:$K,3,0),"")</f>
        <v/>
      </c>
      <c r="H44" s="31" t="str">
        <f>IFERROR(VLOOKUP(LEFT($D44,4)*1,教育課程!$H:$K,4,0),"")</f>
        <v/>
      </c>
      <c r="I44" s="31" t="str">
        <f>IF(G44="教科なし","",IF(G44="学校設定教科",IFERROR(VLOOKUP($C44,学習記録!$Z:$AM,14,0),""),G44))</f>
        <v/>
      </c>
      <c r="J44" s="31" t="str">
        <f>IF(H44="学校設定科目",IFERROR(VLOOKUP($C44,学習記録!$Z:$AM,15,0),""),H44)</f>
        <v/>
      </c>
      <c r="K44" s="31" t="str">
        <f t="shared" si="4"/>
        <v/>
      </c>
      <c r="L44" s="31" t="str">
        <f t="shared" si="5"/>
        <v/>
      </c>
      <c r="Q44" s="214" t="str">
        <f t="shared" ca="1" si="10"/>
        <v/>
      </c>
      <c r="R44" s="208"/>
      <c r="S44" s="257" t="str">
        <f t="shared" si="6"/>
        <v/>
      </c>
      <c r="T44" s="258"/>
      <c r="U44" s="258"/>
      <c r="V44" s="258"/>
      <c r="W44" s="258"/>
      <c r="X44" s="207"/>
      <c r="Y44" s="259" t="str">
        <f t="shared" si="7"/>
        <v/>
      </c>
      <c r="Z44" s="260"/>
      <c r="AA44" s="260"/>
      <c r="AB44" s="260"/>
      <c r="AC44" s="260"/>
      <c r="AD44" s="260"/>
      <c r="AE44" s="260"/>
      <c r="AF44" s="260"/>
      <c r="AG44" s="260"/>
      <c r="AH44" s="261"/>
      <c r="AI44" s="208" t="str">
        <f t="shared" si="8"/>
        <v/>
      </c>
      <c r="AJ44" s="231"/>
      <c r="AK44" s="208" t="str">
        <f t="shared" si="9"/>
        <v/>
      </c>
      <c r="AL44" s="232"/>
      <c r="AM44" s="274"/>
      <c r="AN44" s="274"/>
      <c r="AO44" s="274"/>
      <c r="AP44" s="274"/>
      <c r="AQ44" s="274"/>
      <c r="AR44" s="274"/>
      <c r="AS44" s="274"/>
      <c r="AT44" s="274"/>
      <c r="AU44" s="274"/>
      <c r="AV44" s="274"/>
      <c r="AW44" s="274"/>
      <c r="AX44" s="274"/>
      <c r="AY44" s="274"/>
      <c r="AZ44" s="275"/>
      <c r="BA44" s="54"/>
    </row>
    <row r="45" spans="2:53" ht="10.5" customHeight="1" x14ac:dyDescent="0.4">
      <c r="B45" s="31" t="str">
        <f t="shared" ca="1" si="0"/>
        <v>4001223240102210401422224035221040362221404722224059223240672201</v>
      </c>
      <c r="C45" s="31" t="str">
        <f t="shared" si="1"/>
        <v>A27</v>
      </c>
      <c r="D45" s="31" t="str">
        <f>IFERROR(VLOOKUP(C45,学習記録!$Z:$AA,2,0),"")</f>
        <v/>
      </c>
      <c r="E45" s="31" t="str">
        <f t="shared" si="2"/>
        <v/>
      </c>
      <c r="F45" s="31" t="str">
        <f t="shared" ca="1" si="13"/>
        <v/>
      </c>
      <c r="G45" s="31" t="str">
        <f>IFERROR(VLOOKUP(LEFT($D45,4)*1,教育課程!$H:$K,3,0),"")</f>
        <v/>
      </c>
      <c r="H45" s="31" t="str">
        <f>IFERROR(VLOOKUP(LEFT($D45,4)*1,教育課程!$H:$K,4,0),"")</f>
        <v/>
      </c>
      <c r="I45" s="31" t="str">
        <f>IF(G45="教科なし","",IF(G45="学校設定教科",IFERROR(VLOOKUP($C45,学習記録!$Z:$AM,14,0),""),G45))</f>
        <v/>
      </c>
      <c r="J45" s="31" t="str">
        <f>IF(H45="学校設定科目",IFERROR(VLOOKUP($C45,学習記録!$Z:$AM,15,0),""),H45)</f>
        <v/>
      </c>
      <c r="K45" s="31" t="str">
        <f t="shared" si="4"/>
        <v/>
      </c>
      <c r="L45" s="31" t="str">
        <f t="shared" si="5"/>
        <v/>
      </c>
      <c r="Q45" s="214" t="str">
        <f t="shared" ca="1" si="10"/>
        <v/>
      </c>
      <c r="R45" s="208"/>
      <c r="S45" s="257" t="str">
        <f t="shared" si="6"/>
        <v/>
      </c>
      <c r="T45" s="258"/>
      <c r="U45" s="258"/>
      <c r="V45" s="258"/>
      <c r="W45" s="258"/>
      <c r="X45" s="207"/>
      <c r="Y45" s="259" t="str">
        <f t="shared" si="7"/>
        <v/>
      </c>
      <c r="Z45" s="260"/>
      <c r="AA45" s="260"/>
      <c r="AB45" s="260"/>
      <c r="AC45" s="260"/>
      <c r="AD45" s="260"/>
      <c r="AE45" s="260"/>
      <c r="AF45" s="260"/>
      <c r="AG45" s="260"/>
      <c r="AH45" s="261"/>
      <c r="AI45" s="208" t="str">
        <f t="shared" si="8"/>
        <v/>
      </c>
      <c r="AJ45" s="231"/>
      <c r="AK45" s="208" t="str">
        <f t="shared" si="9"/>
        <v/>
      </c>
      <c r="AL45" s="232"/>
      <c r="AM45" s="274"/>
      <c r="AN45" s="274"/>
      <c r="AO45" s="274"/>
      <c r="AP45" s="274"/>
      <c r="AQ45" s="274"/>
      <c r="AR45" s="274"/>
      <c r="AS45" s="274"/>
      <c r="AT45" s="274"/>
      <c r="AU45" s="274"/>
      <c r="AV45" s="274"/>
      <c r="AW45" s="274"/>
      <c r="AX45" s="274"/>
      <c r="AY45" s="274"/>
      <c r="AZ45" s="275"/>
      <c r="BA45" s="54"/>
    </row>
    <row r="46" spans="2:53" ht="10.5" customHeight="1" x14ac:dyDescent="0.4">
      <c r="B46" s="31" t="str">
        <f t="shared" ca="1" si="0"/>
        <v>4001223240102210401422224035221040362221404722224059223240672201</v>
      </c>
      <c r="C46" s="31" t="str">
        <f t="shared" si="1"/>
        <v>A28</v>
      </c>
      <c r="D46" s="31" t="str">
        <f>IFERROR(VLOOKUP(C46,学習記録!$Z:$AA,2,0),"")</f>
        <v/>
      </c>
      <c r="E46" s="31" t="str">
        <f t="shared" si="2"/>
        <v/>
      </c>
      <c r="F46" s="31" t="str">
        <f t="shared" ca="1" si="13"/>
        <v/>
      </c>
      <c r="G46" s="31" t="str">
        <f>IFERROR(VLOOKUP(LEFT($D46,4)*1,教育課程!$H:$K,3,0),"")</f>
        <v/>
      </c>
      <c r="H46" s="31" t="str">
        <f>IFERROR(VLOOKUP(LEFT($D46,4)*1,教育課程!$H:$K,4,0),"")</f>
        <v/>
      </c>
      <c r="I46" s="31" t="str">
        <f>IF(G46="教科なし","",IF(G46="学校設定教科",IFERROR(VLOOKUP($C46,学習記録!$Z:$AM,14,0),""),G46))</f>
        <v/>
      </c>
      <c r="J46" s="31" t="str">
        <f>IF(H46="学校設定科目",IFERROR(VLOOKUP($C46,学習記録!$Z:$AM,15,0),""),H46)</f>
        <v/>
      </c>
      <c r="K46" s="31" t="str">
        <f t="shared" si="4"/>
        <v/>
      </c>
      <c r="L46" s="31" t="str">
        <f t="shared" si="5"/>
        <v/>
      </c>
      <c r="Q46" s="214" t="str">
        <f t="shared" ca="1" si="10"/>
        <v/>
      </c>
      <c r="R46" s="208"/>
      <c r="S46" s="257" t="str">
        <f t="shared" si="6"/>
        <v/>
      </c>
      <c r="T46" s="258"/>
      <c r="U46" s="258"/>
      <c r="V46" s="258"/>
      <c r="W46" s="258"/>
      <c r="X46" s="207"/>
      <c r="Y46" s="259" t="str">
        <f t="shared" si="7"/>
        <v/>
      </c>
      <c r="Z46" s="260"/>
      <c r="AA46" s="260"/>
      <c r="AB46" s="260"/>
      <c r="AC46" s="260"/>
      <c r="AD46" s="260"/>
      <c r="AE46" s="260"/>
      <c r="AF46" s="260"/>
      <c r="AG46" s="260"/>
      <c r="AH46" s="261"/>
      <c r="AI46" s="208" t="str">
        <f t="shared" si="8"/>
        <v/>
      </c>
      <c r="AJ46" s="231"/>
      <c r="AK46" s="208" t="str">
        <f t="shared" si="9"/>
        <v/>
      </c>
      <c r="AL46" s="232"/>
      <c r="AM46" s="274"/>
      <c r="AN46" s="274"/>
      <c r="AO46" s="274"/>
      <c r="AP46" s="274"/>
      <c r="AQ46" s="274"/>
      <c r="AR46" s="274"/>
      <c r="AS46" s="274"/>
      <c r="AT46" s="274"/>
      <c r="AU46" s="274"/>
      <c r="AV46" s="274"/>
      <c r="AW46" s="274"/>
      <c r="AX46" s="274"/>
      <c r="AY46" s="274"/>
      <c r="AZ46" s="275"/>
      <c r="BA46" s="54"/>
    </row>
    <row r="47" spans="2:53" ht="10.5" customHeight="1" x14ac:dyDescent="0.4">
      <c r="B47" s="31" t="str">
        <f t="shared" ca="1" si="0"/>
        <v>4001223240102210401422224035221040362221404722224059223240672201</v>
      </c>
      <c r="C47" s="31" t="str">
        <f t="shared" si="1"/>
        <v>A29</v>
      </c>
      <c r="D47" s="31" t="str">
        <f>IFERROR(VLOOKUP(C47,学習記録!$Z:$AA,2,0),"")</f>
        <v/>
      </c>
      <c r="E47" s="31" t="str">
        <f t="shared" si="2"/>
        <v/>
      </c>
      <c r="F47" s="31" t="str">
        <f t="shared" ca="1" si="13"/>
        <v/>
      </c>
      <c r="G47" s="31" t="str">
        <f>IFERROR(VLOOKUP(LEFT($D47,4)*1,教育課程!$H:$K,3,0),"")</f>
        <v/>
      </c>
      <c r="H47" s="31" t="str">
        <f>IFERROR(VLOOKUP(LEFT($D47,4)*1,教育課程!$H:$K,4,0),"")</f>
        <v/>
      </c>
      <c r="I47" s="31" t="str">
        <f>IF(G47="教科なし","",IF(G47="学校設定教科",IFERROR(VLOOKUP($C47,学習記録!$Z:$AM,14,0),""),G47))</f>
        <v/>
      </c>
      <c r="J47" s="31" t="str">
        <f>IF(H47="学校設定科目",IFERROR(VLOOKUP($C47,学習記録!$Z:$AM,15,0),""),H47)</f>
        <v/>
      </c>
      <c r="K47" s="31" t="str">
        <f t="shared" si="4"/>
        <v/>
      </c>
      <c r="L47" s="31" t="str">
        <f t="shared" si="5"/>
        <v/>
      </c>
      <c r="Q47" s="214" t="str">
        <f t="shared" ca="1" si="10"/>
        <v/>
      </c>
      <c r="R47" s="208"/>
      <c r="S47" s="257" t="str">
        <f t="shared" si="6"/>
        <v/>
      </c>
      <c r="T47" s="258"/>
      <c r="U47" s="258"/>
      <c r="V47" s="258"/>
      <c r="W47" s="258"/>
      <c r="X47" s="207"/>
      <c r="Y47" s="259" t="str">
        <f t="shared" si="7"/>
        <v/>
      </c>
      <c r="Z47" s="260"/>
      <c r="AA47" s="260"/>
      <c r="AB47" s="260"/>
      <c r="AC47" s="260"/>
      <c r="AD47" s="260"/>
      <c r="AE47" s="260"/>
      <c r="AF47" s="260"/>
      <c r="AG47" s="260"/>
      <c r="AH47" s="261"/>
      <c r="AI47" s="208" t="str">
        <f t="shared" si="8"/>
        <v/>
      </c>
      <c r="AJ47" s="231"/>
      <c r="AK47" s="208" t="str">
        <f t="shared" si="9"/>
        <v/>
      </c>
      <c r="AL47" s="232"/>
      <c r="AM47" s="274"/>
      <c r="AN47" s="274"/>
      <c r="AO47" s="274"/>
      <c r="AP47" s="274"/>
      <c r="AQ47" s="274"/>
      <c r="AR47" s="274"/>
      <c r="AS47" s="274"/>
      <c r="AT47" s="274"/>
      <c r="AU47" s="274"/>
      <c r="AV47" s="274"/>
      <c r="AW47" s="274"/>
      <c r="AX47" s="274"/>
      <c r="AY47" s="274"/>
      <c r="AZ47" s="275"/>
      <c r="BA47" s="54"/>
    </row>
    <row r="48" spans="2:53" ht="10.5" customHeight="1" x14ac:dyDescent="0.4">
      <c r="B48" s="31" t="str">
        <f t="shared" ca="1" si="0"/>
        <v>4001223240102210401422224035221040362221404722224059223240672201</v>
      </c>
      <c r="C48" s="31" t="str">
        <f t="shared" si="1"/>
        <v>A30</v>
      </c>
      <c r="D48" s="31" t="str">
        <f>IFERROR(VLOOKUP(C48,学習記録!$Z:$AA,2,0),"")</f>
        <v/>
      </c>
      <c r="E48" s="31" t="str">
        <f t="shared" si="2"/>
        <v/>
      </c>
      <c r="F48" s="31" t="str">
        <f t="shared" ca="1" si="13"/>
        <v/>
      </c>
      <c r="G48" s="31" t="str">
        <f>IFERROR(VLOOKUP(LEFT($D48,4)*1,教育課程!$H:$K,3,0),"")</f>
        <v/>
      </c>
      <c r="H48" s="31" t="str">
        <f>IFERROR(VLOOKUP(LEFT($D48,4)*1,教育課程!$H:$K,4,0),"")</f>
        <v/>
      </c>
      <c r="I48" s="31" t="str">
        <f>IF(G48="教科なし","",IF(G48="学校設定教科",IFERROR(VLOOKUP($C48,学習記録!$Z:$AM,14,0),""),G48))</f>
        <v/>
      </c>
      <c r="J48" s="31" t="str">
        <f>IF(H48="学校設定科目",IFERROR(VLOOKUP($C48,学習記録!$Z:$AM,15,0),""),H48)</f>
        <v/>
      </c>
      <c r="K48" s="31" t="str">
        <f t="shared" si="4"/>
        <v/>
      </c>
      <c r="L48" s="31" t="str">
        <f t="shared" si="5"/>
        <v/>
      </c>
      <c r="Q48" s="214" t="str">
        <f t="shared" ca="1" si="10"/>
        <v/>
      </c>
      <c r="R48" s="208"/>
      <c r="S48" s="257" t="str">
        <f t="shared" si="6"/>
        <v/>
      </c>
      <c r="T48" s="258"/>
      <c r="U48" s="258"/>
      <c r="V48" s="258"/>
      <c r="W48" s="258"/>
      <c r="X48" s="207"/>
      <c r="Y48" s="259" t="str">
        <f t="shared" si="7"/>
        <v/>
      </c>
      <c r="Z48" s="260"/>
      <c r="AA48" s="260"/>
      <c r="AB48" s="260"/>
      <c r="AC48" s="260"/>
      <c r="AD48" s="260"/>
      <c r="AE48" s="260"/>
      <c r="AF48" s="260"/>
      <c r="AG48" s="260"/>
      <c r="AH48" s="261"/>
      <c r="AI48" s="208" t="str">
        <f t="shared" si="8"/>
        <v/>
      </c>
      <c r="AJ48" s="231"/>
      <c r="AK48" s="208" t="str">
        <f t="shared" si="9"/>
        <v/>
      </c>
      <c r="AL48" s="232"/>
      <c r="AM48" s="274"/>
      <c r="AN48" s="274"/>
      <c r="AO48" s="274"/>
      <c r="AP48" s="274"/>
      <c r="AQ48" s="274"/>
      <c r="AR48" s="274"/>
      <c r="AS48" s="274"/>
      <c r="AT48" s="274"/>
      <c r="AU48" s="274"/>
      <c r="AV48" s="274"/>
      <c r="AW48" s="274"/>
      <c r="AX48" s="274"/>
      <c r="AY48" s="274"/>
      <c r="AZ48" s="275"/>
      <c r="BA48" s="54"/>
    </row>
    <row r="49" spans="2:53" ht="10.5" customHeight="1" x14ac:dyDescent="0.4">
      <c r="B49" s="31" t="str">
        <f t="shared" ca="1" si="0"/>
        <v>4001223240102210401422224035221040362221404722224059223240672201</v>
      </c>
      <c r="C49" s="31" t="str">
        <f t="shared" si="1"/>
        <v>A31</v>
      </c>
      <c r="D49" s="31" t="str">
        <f>IFERROR(VLOOKUP(C49,学習記録!$Z:$AA,2,0),"")</f>
        <v/>
      </c>
      <c r="E49" s="31" t="str">
        <f t="shared" si="2"/>
        <v/>
      </c>
      <c r="F49" s="31" t="str">
        <f t="shared" ca="1" si="13"/>
        <v/>
      </c>
      <c r="G49" s="31" t="str">
        <f>IFERROR(VLOOKUP(LEFT($D49,4)*1,教育課程!$H:$K,3,0),"")</f>
        <v/>
      </c>
      <c r="H49" s="31" t="str">
        <f>IFERROR(VLOOKUP(LEFT($D49,4)*1,教育課程!$H:$K,4,0),"")</f>
        <v/>
      </c>
      <c r="I49" s="31" t="str">
        <f>IF(G49="教科なし","",IF(G49="学校設定教科",IFERROR(VLOOKUP($C49,学習記録!$Z:$AM,14,0),""),G49))</f>
        <v/>
      </c>
      <c r="J49" s="31" t="str">
        <f>IF(H49="学校設定科目",IFERROR(VLOOKUP($C49,学習記録!$Z:$AM,15,0),""),H49)</f>
        <v/>
      </c>
      <c r="K49" s="31" t="str">
        <f t="shared" si="4"/>
        <v/>
      </c>
      <c r="L49" s="31" t="str">
        <f t="shared" si="5"/>
        <v/>
      </c>
      <c r="Q49" s="214" t="str">
        <f t="shared" ca="1" si="10"/>
        <v/>
      </c>
      <c r="R49" s="208"/>
      <c r="S49" s="257" t="str">
        <f t="shared" si="6"/>
        <v/>
      </c>
      <c r="T49" s="258"/>
      <c r="U49" s="258"/>
      <c r="V49" s="258"/>
      <c r="W49" s="258"/>
      <c r="X49" s="207"/>
      <c r="Y49" s="259" t="str">
        <f t="shared" si="7"/>
        <v/>
      </c>
      <c r="Z49" s="260"/>
      <c r="AA49" s="260"/>
      <c r="AB49" s="260"/>
      <c r="AC49" s="260"/>
      <c r="AD49" s="260"/>
      <c r="AE49" s="260"/>
      <c r="AF49" s="260"/>
      <c r="AG49" s="260"/>
      <c r="AH49" s="261"/>
      <c r="AI49" s="208" t="str">
        <f t="shared" si="8"/>
        <v/>
      </c>
      <c r="AJ49" s="231"/>
      <c r="AK49" s="208" t="str">
        <f t="shared" si="9"/>
        <v/>
      </c>
      <c r="AL49" s="232"/>
      <c r="AM49" s="274"/>
      <c r="AN49" s="274"/>
      <c r="AO49" s="274"/>
      <c r="AP49" s="274"/>
      <c r="AQ49" s="274"/>
      <c r="AR49" s="274"/>
      <c r="AS49" s="274"/>
      <c r="AT49" s="274"/>
      <c r="AU49" s="274"/>
      <c r="AV49" s="274"/>
      <c r="AW49" s="274"/>
      <c r="AX49" s="274"/>
      <c r="AY49" s="274"/>
      <c r="AZ49" s="275"/>
      <c r="BA49" s="54"/>
    </row>
    <row r="50" spans="2:53" ht="10.5" customHeight="1" x14ac:dyDescent="0.4">
      <c r="B50" s="31" t="str">
        <f t="shared" ca="1" si="0"/>
        <v>4001223240102210401422224035221040362221404722224059223240672201</v>
      </c>
      <c r="C50" s="31" t="str">
        <f t="shared" si="1"/>
        <v>A32</v>
      </c>
      <c r="D50" s="31" t="str">
        <f>IFERROR(VLOOKUP(C50,学習記録!$Z:$AA,2,0),"")</f>
        <v/>
      </c>
      <c r="E50" s="31" t="str">
        <f t="shared" si="2"/>
        <v/>
      </c>
      <c r="F50" s="31" t="str">
        <f t="shared" ca="1" si="13"/>
        <v/>
      </c>
      <c r="G50" s="31" t="str">
        <f>IFERROR(VLOOKUP(LEFT($D50,4)*1,教育課程!$H:$K,3,0),"")</f>
        <v/>
      </c>
      <c r="H50" s="31" t="str">
        <f>IFERROR(VLOOKUP(LEFT($D50,4)*1,教育課程!$H:$K,4,0),"")</f>
        <v/>
      </c>
      <c r="I50" s="31" t="str">
        <f>IF(G50="教科なし","",IF(G50="学校設定教科",IFERROR(VLOOKUP($C50,学習記録!$Z:$AM,14,0),""),G50))</f>
        <v/>
      </c>
      <c r="J50" s="31" t="str">
        <f>IF(H50="学校設定科目",IFERROR(VLOOKUP($C50,学習記録!$Z:$AM,15,0),""),H50)</f>
        <v/>
      </c>
      <c r="K50" s="31" t="str">
        <f t="shared" si="4"/>
        <v/>
      </c>
      <c r="L50" s="31" t="str">
        <f t="shared" si="5"/>
        <v/>
      </c>
      <c r="Q50" s="214" t="str">
        <f t="shared" ca="1" si="10"/>
        <v/>
      </c>
      <c r="R50" s="208"/>
      <c r="S50" s="257" t="str">
        <f t="shared" si="6"/>
        <v/>
      </c>
      <c r="T50" s="258"/>
      <c r="U50" s="258"/>
      <c r="V50" s="258"/>
      <c r="W50" s="258"/>
      <c r="X50" s="207"/>
      <c r="Y50" s="259" t="str">
        <f t="shared" si="7"/>
        <v/>
      </c>
      <c r="Z50" s="260"/>
      <c r="AA50" s="260"/>
      <c r="AB50" s="260"/>
      <c r="AC50" s="260"/>
      <c r="AD50" s="260"/>
      <c r="AE50" s="260"/>
      <c r="AF50" s="260"/>
      <c r="AG50" s="260"/>
      <c r="AH50" s="261"/>
      <c r="AI50" s="208" t="str">
        <f t="shared" si="8"/>
        <v/>
      </c>
      <c r="AJ50" s="231"/>
      <c r="AK50" s="208" t="str">
        <f t="shared" si="9"/>
        <v/>
      </c>
      <c r="AL50" s="232"/>
      <c r="AM50" s="274"/>
      <c r="AN50" s="274"/>
      <c r="AO50" s="274"/>
      <c r="AP50" s="274"/>
      <c r="AQ50" s="274"/>
      <c r="AR50" s="274"/>
      <c r="AS50" s="274"/>
      <c r="AT50" s="274"/>
      <c r="AU50" s="274"/>
      <c r="AV50" s="274"/>
      <c r="AW50" s="274"/>
      <c r="AX50" s="274"/>
      <c r="AY50" s="274"/>
      <c r="AZ50" s="275"/>
      <c r="BA50" s="54"/>
    </row>
    <row r="51" spans="2:53" ht="10.5" customHeight="1" x14ac:dyDescent="0.4">
      <c r="B51" s="31" t="str">
        <f t="shared" ca="1" si="0"/>
        <v>4001223240102210401422224035221040362221404722224059223240672201</v>
      </c>
      <c r="C51" s="31" t="str">
        <f t="shared" si="1"/>
        <v>A33</v>
      </c>
      <c r="D51" s="31" t="str">
        <f>IFERROR(VLOOKUP(C51,学習記録!$Z:$AA,2,0),"")</f>
        <v/>
      </c>
      <c r="E51" s="31" t="str">
        <f t="shared" si="2"/>
        <v/>
      </c>
      <c r="F51" s="31" t="str">
        <f t="shared" ca="1" si="13"/>
        <v/>
      </c>
      <c r="G51" s="31" t="str">
        <f>IFERROR(VLOOKUP(LEFT($D51,4)*1,教育課程!$H:$K,3,0),"")</f>
        <v/>
      </c>
      <c r="H51" s="31" t="str">
        <f>IFERROR(VLOOKUP(LEFT($D51,4)*1,教育課程!$H:$K,4,0),"")</f>
        <v/>
      </c>
      <c r="I51" s="31" t="str">
        <f>IF(G51="教科なし","",IF(G51="学校設定教科",IFERROR(VLOOKUP($C51,学習記録!$Z:$AM,14,0),""),G51))</f>
        <v/>
      </c>
      <c r="J51" s="31" t="str">
        <f>IF(H51="学校設定科目",IFERROR(VLOOKUP($C51,学習記録!$Z:$AM,15,0),""),H51)</f>
        <v/>
      </c>
      <c r="K51" s="31" t="str">
        <f t="shared" si="4"/>
        <v/>
      </c>
      <c r="L51" s="31" t="str">
        <f t="shared" si="5"/>
        <v/>
      </c>
      <c r="Q51" s="214" t="str">
        <f t="shared" ca="1" si="10"/>
        <v/>
      </c>
      <c r="R51" s="208"/>
      <c r="S51" s="257" t="str">
        <f t="shared" si="6"/>
        <v/>
      </c>
      <c r="T51" s="258"/>
      <c r="U51" s="258"/>
      <c r="V51" s="258"/>
      <c r="W51" s="258"/>
      <c r="X51" s="207"/>
      <c r="Y51" s="259" t="str">
        <f t="shared" si="7"/>
        <v/>
      </c>
      <c r="Z51" s="260"/>
      <c r="AA51" s="260"/>
      <c r="AB51" s="260"/>
      <c r="AC51" s="260"/>
      <c r="AD51" s="260"/>
      <c r="AE51" s="260"/>
      <c r="AF51" s="260"/>
      <c r="AG51" s="260"/>
      <c r="AH51" s="261"/>
      <c r="AI51" s="208" t="str">
        <f t="shared" si="8"/>
        <v/>
      </c>
      <c r="AJ51" s="231"/>
      <c r="AK51" s="208" t="str">
        <f t="shared" si="9"/>
        <v/>
      </c>
      <c r="AL51" s="232"/>
      <c r="AM51" s="274"/>
      <c r="AN51" s="274"/>
      <c r="AO51" s="274"/>
      <c r="AP51" s="274"/>
      <c r="AQ51" s="274"/>
      <c r="AR51" s="274"/>
      <c r="AS51" s="274"/>
      <c r="AT51" s="274"/>
      <c r="AU51" s="274"/>
      <c r="AV51" s="274"/>
      <c r="AW51" s="274"/>
      <c r="AX51" s="274"/>
      <c r="AY51" s="274"/>
      <c r="AZ51" s="275"/>
      <c r="BA51" s="54"/>
    </row>
    <row r="52" spans="2:53" ht="10.5" customHeight="1" x14ac:dyDescent="0.4">
      <c r="B52" s="31" t="str">
        <f t="shared" ca="1" si="0"/>
        <v>4001223240102210401422224035221040362221404722224059223240672201</v>
      </c>
      <c r="C52" s="31" t="str">
        <f t="shared" si="1"/>
        <v>A34</v>
      </c>
      <c r="D52" s="31" t="str">
        <f>IFERROR(VLOOKUP(C52,学習記録!$Z:$AA,2,0),"")</f>
        <v/>
      </c>
      <c r="E52" s="31" t="str">
        <f t="shared" si="2"/>
        <v/>
      </c>
      <c r="F52" s="31" t="str">
        <f t="shared" ca="1" si="13"/>
        <v/>
      </c>
      <c r="G52" s="31" t="str">
        <f>IFERROR(VLOOKUP(LEFT($D52,4)*1,教育課程!$H:$K,3,0),"")</f>
        <v/>
      </c>
      <c r="H52" s="31" t="str">
        <f>IFERROR(VLOOKUP(LEFT($D52,4)*1,教育課程!$H:$K,4,0),"")</f>
        <v/>
      </c>
      <c r="I52" s="31" t="str">
        <f>IF(G52="教科なし","",IF(G52="学校設定教科",IFERROR(VLOOKUP($C52,学習記録!$Z:$AM,14,0),""),G52))</f>
        <v/>
      </c>
      <c r="J52" s="31" t="str">
        <f>IF(H52="学校設定科目",IFERROR(VLOOKUP($C52,学習記録!$Z:$AM,15,0),""),H52)</f>
        <v/>
      </c>
      <c r="K52" s="31" t="str">
        <f t="shared" si="4"/>
        <v/>
      </c>
      <c r="L52" s="31" t="str">
        <f t="shared" si="5"/>
        <v/>
      </c>
      <c r="Q52" s="214" t="str">
        <f t="shared" ca="1" si="10"/>
        <v/>
      </c>
      <c r="R52" s="208"/>
      <c r="S52" s="257" t="str">
        <f t="shared" si="6"/>
        <v/>
      </c>
      <c r="T52" s="258"/>
      <c r="U52" s="258"/>
      <c r="V52" s="258"/>
      <c r="W52" s="258"/>
      <c r="X52" s="207"/>
      <c r="Y52" s="259" t="str">
        <f t="shared" si="7"/>
        <v/>
      </c>
      <c r="Z52" s="260"/>
      <c r="AA52" s="260"/>
      <c r="AB52" s="260"/>
      <c r="AC52" s="260"/>
      <c r="AD52" s="260"/>
      <c r="AE52" s="260"/>
      <c r="AF52" s="260"/>
      <c r="AG52" s="260"/>
      <c r="AH52" s="261"/>
      <c r="AI52" s="208" t="str">
        <f t="shared" si="8"/>
        <v/>
      </c>
      <c r="AJ52" s="231"/>
      <c r="AK52" s="208" t="str">
        <f t="shared" si="9"/>
        <v/>
      </c>
      <c r="AL52" s="232"/>
      <c r="AM52" s="274"/>
      <c r="AN52" s="274"/>
      <c r="AO52" s="274"/>
      <c r="AP52" s="274"/>
      <c r="AQ52" s="274"/>
      <c r="AR52" s="274"/>
      <c r="AS52" s="274"/>
      <c r="AT52" s="274"/>
      <c r="AU52" s="274"/>
      <c r="AV52" s="274"/>
      <c r="AW52" s="274"/>
      <c r="AX52" s="274"/>
      <c r="AY52" s="274"/>
      <c r="AZ52" s="275"/>
      <c r="BA52" s="54"/>
    </row>
    <row r="53" spans="2:53" ht="10.5" customHeight="1" x14ac:dyDescent="0.4">
      <c r="B53" s="31" t="str">
        <f t="shared" ca="1" si="0"/>
        <v>4001223240102210401422224035221040362221404722224059223240672201</v>
      </c>
      <c r="C53" s="31" t="str">
        <f t="shared" si="1"/>
        <v>A35</v>
      </c>
      <c r="D53" s="31" t="str">
        <f>IFERROR(VLOOKUP(C53,学習記録!$Z:$AA,2,0),"")</f>
        <v/>
      </c>
      <c r="E53" s="31" t="str">
        <f t="shared" si="2"/>
        <v/>
      </c>
      <c r="F53" s="31" t="str">
        <f t="shared" ca="1" si="13"/>
        <v/>
      </c>
      <c r="G53" s="31" t="str">
        <f>IFERROR(VLOOKUP(LEFT($D53,4)*1,教育課程!$H:$K,3,0),"")</f>
        <v/>
      </c>
      <c r="H53" s="31" t="str">
        <f>IFERROR(VLOOKUP(LEFT($D53,4)*1,教育課程!$H:$K,4,0),"")</f>
        <v/>
      </c>
      <c r="I53" s="31" t="str">
        <f>IF(G53="教科なし","",IF(G53="学校設定教科",IFERROR(VLOOKUP($C53,学習記録!$Z:$AM,14,0),""),G53))</f>
        <v/>
      </c>
      <c r="J53" s="31" t="str">
        <f>IF(H53="学校設定科目",IFERROR(VLOOKUP($C53,学習記録!$Z:$AM,15,0),""),H53)</f>
        <v/>
      </c>
      <c r="K53" s="31" t="str">
        <f t="shared" si="4"/>
        <v/>
      </c>
      <c r="L53" s="31" t="str">
        <f t="shared" si="5"/>
        <v/>
      </c>
      <c r="Q53" s="214" t="str">
        <f t="shared" ca="1" si="10"/>
        <v/>
      </c>
      <c r="R53" s="208"/>
      <c r="S53" s="257" t="str">
        <f t="shared" si="6"/>
        <v/>
      </c>
      <c r="T53" s="258"/>
      <c r="U53" s="258"/>
      <c r="V53" s="258"/>
      <c r="W53" s="258"/>
      <c r="X53" s="207"/>
      <c r="Y53" s="259" t="str">
        <f t="shared" si="7"/>
        <v/>
      </c>
      <c r="Z53" s="260"/>
      <c r="AA53" s="260"/>
      <c r="AB53" s="260"/>
      <c r="AC53" s="260"/>
      <c r="AD53" s="260"/>
      <c r="AE53" s="260"/>
      <c r="AF53" s="260"/>
      <c r="AG53" s="260"/>
      <c r="AH53" s="261"/>
      <c r="AI53" s="208" t="str">
        <f t="shared" si="8"/>
        <v/>
      </c>
      <c r="AJ53" s="231"/>
      <c r="AK53" s="208" t="str">
        <f t="shared" si="9"/>
        <v/>
      </c>
      <c r="AL53" s="232"/>
      <c r="AM53" s="274"/>
      <c r="AN53" s="274"/>
      <c r="AO53" s="274"/>
      <c r="AP53" s="274"/>
      <c r="AQ53" s="274"/>
      <c r="AR53" s="274"/>
      <c r="AS53" s="274"/>
      <c r="AT53" s="274"/>
      <c r="AU53" s="274"/>
      <c r="AV53" s="274"/>
      <c r="AW53" s="274"/>
      <c r="AX53" s="274"/>
      <c r="AY53" s="274"/>
      <c r="AZ53" s="275"/>
      <c r="BA53" s="54"/>
    </row>
    <row r="54" spans="2:53" ht="10.5" customHeight="1" x14ac:dyDescent="0.4">
      <c r="B54" s="31" t="str">
        <f t="shared" ca="1" si="0"/>
        <v>4001223240102210401422224035221040362221404722224059223240672201</v>
      </c>
      <c r="C54" s="31" t="str">
        <f t="shared" si="1"/>
        <v>A36</v>
      </c>
      <c r="D54" s="31" t="str">
        <f>IFERROR(VLOOKUP(C54,学習記録!$Z:$AA,2,0),"")</f>
        <v/>
      </c>
      <c r="E54" s="31" t="str">
        <f t="shared" si="2"/>
        <v/>
      </c>
      <c r="F54" s="31" t="str">
        <f t="shared" ca="1" si="13"/>
        <v/>
      </c>
      <c r="G54" s="31" t="str">
        <f>IFERROR(VLOOKUP(LEFT($D54,4)*1,教育課程!$H:$K,3,0),"")</f>
        <v/>
      </c>
      <c r="H54" s="31" t="str">
        <f>IFERROR(VLOOKUP(LEFT($D54,4)*1,教育課程!$H:$K,4,0),"")</f>
        <v/>
      </c>
      <c r="I54" s="31" t="str">
        <f>IF(G54="教科なし","",IF(G54="学校設定教科",IFERROR(VLOOKUP($C54,学習記録!$Z:$AM,14,0),""),G54))</f>
        <v/>
      </c>
      <c r="J54" s="31" t="str">
        <f>IF(H54="学校設定科目",IFERROR(VLOOKUP($C54,学習記録!$Z:$AM,15,0),""),H54)</f>
        <v/>
      </c>
      <c r="K54" s="31" t="str">
        <f t="shared" si="4"/>
        <v/>
      </c>
      <c r="L54" s="31" t="str">
        <f t="shared" si="5"/>
        <v/>
      </c>
      <c r="Q54" s="214" t="str">
        <f t="shared" ca="1" si="10"/>
        <v/>
      </c>
      <c r="R54" s="208"/>
      <c r="S54" s="257" t="str">
        <f t="shared" si="6"/>
        <v/>
      </c>
      <c r="T54" s="258"/>
      <c r="U54" s="258"/>
      <c r="V54" s="258"/>
      <c r="W54" s="258"/>
      <c r="X54" s="207"/>
      <c r="Y54" s="259" t="str">
        <f t="shared" si="7"/>
        <v/>
      </c>
      <c r="Z54" s="260"/>
      <c r="AA54" s="260"/>
      <c r="AB54" s="260"/>
      <c r="AC54" s="260"/>
      <c r="AD54" s="260"/>
      <c r="AE54" s="260"/>
      <c r="AF54" s="260"/>
      <c r="AG54" s="260"/>
      <c r="AH54" s="261"/>
      <c r="AI54" s="208" t="str">
        <f t="shared" si="8"/>
        <v/>
      </c>
      <c r="AJ54" s="231"/>
      <c r="AK54" s="208" t="str">
        <f t="shared" si="9"/>
        <v/>
      </c>
      <c r="AL54" s="232"/>
      <c r="AM54" s="274"/>
      <c r="AN54" s="274"/>
      <c r="AO54" s="274"/>
      <c r="AP54" s="274"/>
      <c r="AQ54" s="274"/>
      <c r="AR54" s="274"/>
      <c r="AS54" s="274"/>
      <c r="AT54" s="274"/>
      <c r="AU54" s="274"/>
      <c r="AV54" s="274"/>
      <c r="AW54" s="274"/>
      <c r="AX54" s="274"/>
      <c r="AY54" s="274"/>
      <c r="AZ54" s="275"/>
      <c r="BA54" s="54"/>
    </row>
    <row r="55" spans="2:53" ht="10.5" customHeight="1" x14ac:dyDescent="0.4">
      <c r="B55" s="31" t="str">
        <f t="shared" ca="1" si="0"/>
        <v>4001223240102210401422224035221040362221404722224059223240672201</v>
      </c>
      <c r="C55" s="31" t="str">
        <f t="shared" si="1"/>
        <v>A37</v>
      </c>
      <c r="D55" s="31" t="str">
        <f>IFERROR(VLOOKUP(C55,学習記録!$Z:$AA,2,0),"")</f>
        <v/>
      </c>
      <c r="E55" s="31" t="str">
        <f t="shared" si="2"/>
        <v/>
      </c>
      <c r="F55" s="31" t="str">
        <f t="shared" ca="1" si="13"/>
        <v/>
      </c>
      <c r="G55" s="31" t="str">
        <f>IFERROR(VLOOKUP(LEFT($D55,4)*1,教育課程!$H:$K,3,0),"")</f>
        <v/>
      </c>
      <c r="H55" s="31" t="str">
        <f>IFERROR(VLOOKUP(LEFT($D55,4)*1,教育課程!$H:$K,4,0),"")</f>
        <v/>
      </c>
      <c r="I55" s="31" t="str">
        <f>IF(G55="教科なし","",IF(G55="学校設定教科",IFERROR(VLOOKUP($C55,学習記録!$Z:$AM,14,0),""),G55))</f>
        <v/>
      </c>
      <c r="J55" s="31" t="str">
        <f>IF(H55="学校設定科目",IFERROR(VLOOKUP($C55,学習記録!$Z:$AM,15,0),""),H55)</f>
        <v/>
      </c>
      <c r="K55" s="31" t="str">
        <f t="shared" si="4"/>
        <v/>
      </c>
      <c r="L55" s="31" t="str">
        <f t="shared" si="5"/>
        <v/>
      </c>
      <c r="Q55" s="214" t="str">
        <f t="shared" ca="1" si="10"/>
        <v/>
      </c>
      <c r="R55" s="208"/>
      <c r="S55" s="257" t="str">
        <f t="shared" si="6"/>
        <v/>
      </c>
      <c r="T55" s="258"/>
      <c r="U55" s="258"/>
      <c r="V55" s="258"/>
      <c r="W55" s="258"/>
      <c r="X55" s="207"/>
      <c r="Y55" s="259" t="str">
        <f t="shared" si="7"/>
        <v/>
      </c>
      <c r="Z55" s="260"/>
      <c r="AA55" s="260"/>
      <c r="AB55" s="260"/>
      <c r="AC55" s="260"/>
      <c r="AD55" s="260"/>
      <c r="AE55" s="260"/>
      <c r="AF55" s="260"/>
      <c r="AG55" s="260"/>
      <c r="AH55" s="261"/>
      <c r="AI55" s="208" t="str">
        <f t="shared" si="8"/>
        <v/>
      </c>
      <c r="AJ55" s="231"/>
      <c r="AK55" s="208" t="str">
        <f t="shared" si="9"/>
        <v/>
      </c>
      <c r="AL55" s="232"/>
      <c r="AM55" s="274"/>
      <c r="AN55" s="274"/>
      <c r="AO55" s="274"/>
      <c r="AP55" s="274"/>
      <c r="AQ55" s="274"/>
      <c r="AR55" s="274"/>
      <c r="AS55" s="274"/>
      <c r="AT55" s="274"/>
      <c r="AU55" s="274"/>
      <c r="AV55" s="274"/>
      <c r="AW55" s="274"/>
      <c r="AX55" s="274"/>
      <c r="AY55" s="274"/>
      <c r="AZ55" s="275"/>
      <c r="BA55" s="54"/>
    </row>
    <row r="56" spans="2:53" ht="10.5" customHeight="1" x14ac:dyDescent="0.4">
      <c r="B56" s="31" t="str">
        <f t="shared" ca="1" si="0"/>
        <v>4001223240102210401422224035221040362221404722224059223240672201</v>
      </c>
      <c r="C56" s="31" t="str">
        <f t="shared" si="1"/>
        <v>A38</v>
      </c>
      <c r="D56" s="31" t="str">
        <f>IFERROR(VLOOKUP(C56,学習記録!$Z:$AA,2,0),"")</f>
        <v/>
      </c>
      <c r="E56" s="31" t="str">
        <f t="shared" si="2"/>
        <v/>
      </c>
      <c r="F56" s="31" t="str">
        <f t="shared" ca="1" si="13"/>
        <v/>
      </c>
      <c r="G56" s="31" t="str">
        <f>IFERROR(VLOOKUP(LEFT($D56,4)*1,教育課程!$H:$K,3,0),"")</f>
        <v/>
      </c>
      <c r="H56" s="31" t="str">
        <f>IFERROR(VLOOKUP(LEFT($D56,4)*1,教育課程!$H:$K,4,0),"")</f>
        <v/>
      </c>
      <c r="I56" s="31" t="str">
        <f>IF(G56="教科なし","",IF(G56="学校設定教科",IFERROR(VLOOKUP($C56,学習記録!$Z:$AM,14,0),""),G56))</f>
        <v/>
      </c>
      <c r="J56" s="31" t="str">
        <f>IF(H56="学校設定科目",IFERROR(VLOOKUP($C56,学習記録!$Z:$AM,15,0),""),H56)</f>
        <v/>
      </c>
      <c r="K56" s="31" t="str">
        <f t="shared" si="4"/>
        <v/>
      </c>
      <c r="L56" s="31" t="str">
        <f t="shared" si="5"/>
        <v/>
      </c>
      <c r="Q56" s="214" t="str">
        <f t="shared" ca="1" si="10"/>
        <v/>
      </c>
      <c r="R56" s="208"/>
      <c r="S56" s="257" t="str">
        <f t="shared" si="6"/>
        <v/>
      </c>
      <c r="T56" s="258"/>
      <c r="U56" s="258"/>
      <c r="V56" s="258"/>
      <c r="W56" s="258"/>
      <c r="X56" s="207"/>
      <c r="Y56" s="259" t="str">
        <f t="shared" si="7"/>
        <v/>
      </c>
      <c r="Z56" s="260"/>
      <c r="AA56" s="260"/>
      <c r="AB56" s="260"/>
      <c r="AC56" s="260"/>
      <c r="AD56" s="260"/>
      <c r="AE56" s="260"/>
      <c r="AF56" s="260"/>
      <c r="AG56" s="260"/>
      <c r="AH56" s="261"/>
      <c r="AI56" s="208" t="str">
        <f t="shared" si="8"/>
        <v/>
      </c>
      <c r="AJ56" s="231"/>
      <c r="AK56" s="208" t="str">
        <f t="shared" si="9"/>
        <v/>
      </c>
      <c r="AL56" s="232"/>
      <c r="AM56" s="274"/>
      <c r="AN56" s="274"/>
      <c r="AO56" s="274"/>
      <c r="AP56" s="274"/>
      <c r="AQ56" s="274"/>
      <c r="AR56" s="274"/>
      <c r="AS56" s="274"/>
      <c r="AT56" s="274"/>
      <c r="AU56" s="274"/>
      <c r="AV56" s="274"/>
      <c r="AW56" s="274"/>
      <c r="AX56" s="274"/>
      <c r="AY56" s="274"/>
      <c r="AZ56" s="275"/>
      <c r="BA56" s="54"/>
    </row>
    <row r="57" spans="2:53" ht="10.5" customHeight="1" thickBot="1" x14ac:dyDescent="0.45">
      <c r="B57" s="31" t="str">
        <f t="shared" ca="1" si="0"/>
        <v>4001223240102210401422224035221040362221404722224059223240672201</v>
      </c>
      <c r="C57" s="31" t="str">
        <f t="shared" si="1"/>
        <v>A39</v>
      </c>
      <c r="D57" s="31" t="str">
        <f>IFERROR(VLOOKUP(C57,学習記録!$Z:$AA,2,0),"")</f>
        <v/>
      </c>
      <c r="E57" s="31" t="str">
        <f t="shared" si="2"/>
        <v/>
      </c>
      <c r="F57" s="31" t="str">
        <f t="shared" ca="1" si="13"/>
        <v/>
      </c>
      <c r="G57" s="31" t="str">
        <f>IFERROR(VLOOKUP(LEFT($D57,4)*1,教育課程!$H:$K,3,0),"")</f>
        <v/>
      </c>
      <c r="H57" s="31" t="str">
        <f>IFERROR(VLOOKUP(LEFT($D57,4)*1,教育課程!$H:$K,4,0),"")</f>
        <v/>
      </c>
      <c r="I57" s="31" t="str">
        <f>IF(G57="教科なし","",IF(G57="学校設定教科",IFERROR(VLOOKUP($C57,学習記録!$Z:$AM,14,0),""),G57))</f>
        <v/>
      </c>
      <c r="J57" s="31" t="str">
        <f>IF(H57="学校設定科目",IFERROR(VLOOKUP($C57,学習記録!$Z:$AM,15,0),""),H57)</f>
        <v/>
      </c>
      <c r="K57" s="31" t="str">
        <f t="shared" si="4"/>
        <v/>
      </c>
      <c r="L57" s="31" t="str">
        <f t="shared" si="5"/>
        <v/>
      </c>
      <c r="Q57" s="214" t="str">
        <f t="shared" ca="1" si="10"/>
        <v/>
      </c>
      <c r="R57" s="208"/>
      <c r="S57" s="257" t="str">
        <f t="shared" si="6"/>
        <v/>
      </c>
      <c r="T57" s="258"/>
      <c r="U57" s="258"/>
      <c r="V57" s="258"/>
      <c r="W57" s="258"/>
      <c r="X57" s="207"/>
      <c r="Y57" s="259" t="str">
        <f t="shared" si="7"/>
        <v/>
      </c>
      <c r="Z57" s="260"/>
      <c r="AA57" s="260"/>
      <c r="AB57" s="260"/>
      <c r="AC57" s="260"/>
      <c r="AD57" s="260"/>
      <c r="AE57" s="260"/>
      <c r="AF57" s="260"/>
      <c r="AG57" s="260"/>
      <c r="AH57" s="261"/>
      <c r="AI57" s="208" t="str">
        <f t="shared" si="8"/>
        <v/>
      </c>
      <c r="AJ57" s="231"/>
      <c r="AK57" s="208" t="str">
        <f t="shared" si="9"/>
        <v/>
      </c>
      <c r="AL57" s="232"/>
      <c r="AM57" s="276"/>
      <c r="AN57" s="276"/>
      <c r="AO57" s="276"/>
      <c r="AP57" s="276"/>
      <c r="AQ57" s="276"/>
      <c r="AR57" s="276"/>
      <c r="AS57" s="276"/>
      <c r="AT57" s="276"/>
      <c r="AU57" s="276"/>
      <c r="AV57" s="276"/>
      <c r="AW57" s="276"/>
      <c r="AX57" s="276"/>
      <c r="AY57" s="276"/>
      <c r="AZ57" s="277"/>
      <c r="BA57" s="54"/>
    </row>
    <row r="58" spans="2:53" ht="10.5" customHeight="1" x14ac:dyDescent="0.4">
      <c r="B58" s="31" t="str">
        <f t="shared" ca="1" si="0"/>
        <v>4001223240102210401422224035221040362221404722224059223240672201</v>
      </c>
      <c r="C58" s="31" t="str">
        <f t="shared" si="1"/>
        <v>A40</v>
      </c>
      <c r="D58" s="31" t="str">
        <f>IFERROR(VLOOKUP(C58,学習記録!$Z:$AA,2,0),"")</f>
        <v/>
      </c>
      <c r="E58" s="31" t="str">
        <f t="shared" si="2"/>
        <v/>
      </c>
      <c r="F58" s="31" t="str">
        <f t="shared" ca="1" si="13"/>
        <v/>
      </c>
      <c r="G58" s="31" t="str">
        <f>IFERROR(VLOOKUP(LEFT($D58,4)*1,教育課程!$H:$K,3,0),"")</f>
        <v/>
      </c>
      <c r="H58" s="31" t="str">
        <f>IFERROR(VLOOKUP(LEFT($D58,4)*1,教育課程!$H:$K,4,0),"")</f>
        <v/>
      </c>
      <c r="I58" s="31" t="str">
        <f>IF(G58="教科なし","",IF(G58="学校設定教科",IFERROR(VLOOKUP($C58,学習記録!$Z:$AM,14,0),""),G58))</f>
        <v/>
      </c>
      <c r="J58" s="31" t="str">
        <f>IF(H58="学校設定科目",IFERROR(VLOOKUP($C58,学習記録!$Z:$AM,15,0),""),H58)</f>
        <v/>
      </c>
      <c r="K58" s="31" t="str">
        <f t="shared" si="4"/>
        <v/>
      </c>
      <c r="L58" s="31" t="str">
        <f t="shared" si="5"/>
        <v/>
      </c>
      <c r="N58" s="31">
        <f>COUNTA(学籍記録!$K$5:$O$5)</f>
        <v>2</v>
      </c>
      <c r="O58" s="49">
        <f>SEARCH($O$5,"ABCDE")</f>
        <v>1</v>
      </c>
      <c r="Q58" s="214" t="str">
        <f t="shared" ca="1" si="10"/>
        <v/>
      </c>
      <c r="R58" s="208"/>
      <c r="S58" s="257" t="str">
        <f t="shared" si="6"/>
        <v/>
      </c>
      <c r="T58" s="258"/>
      <c r="U58" s="258"/>
      <c r="V58" s="258"/>
      <c r="W58" s="258"/>
      <c r="X58" s="207"/>
      <c r="Y58" s="259" t="str">
        <f t="shared" si="7"/>
        <v/>
      </c>
      <c r="Z58" s="260"/>
      <c r="AA58" s="260"/>
      <c r="AB58" s="260"/>
      <c r="AC58" s="260"/>
      <c r="AD58" s="260"/>
      <c r="AE58" s="260"/>
      <c r="AF58" s="260"/>
      <c r="AG58" s="260"/>
      <c r="AH58" s="261"/>
      <c r="AI58" s="208" t="str">
        <f t="shared" si="8"/>
        <v/>
      </c>
      <c r="AJ58" s="231"/>
      <c r="AK58" s="208" t="str">
        <f t="shared" si="9"/>
        <v/>
      </c>
      <c r="AL58" s="232"/>
      <c r="AM58" s="270" t="s">
        <v>405</v>
      </c>
      <c r="AN58" s="270"/>
      <c r="AO58" s="270"/>
      <c r="AP58" s="270"/>
      <c r="AQ58" s="262">
        <f>N58</f>
        <v>2</v>
      </c>
      <c r="AR58" s="262"/>
      <c r="AS58" s="264" t="s">
        <v>403</v>
      </c>
      <c r="AT58" s="264"/>
      <c r="AU58" s="264"/>
      <c r="AV58" s="262">
        <f>O58</f>
        <v>1</v>
      </c>
      <c r="AW58" s="262"/>
      <c r="AX58" s="266" t="s">
        <v>404</v>
      </c>
      <c r="AY58" s="266"/>
      <c r="AZ58" s="267"/>
      <c r="BA58" s="72"/>
    </row>
    <row r="59" spans="2:53" ht="10.5" customHeight="1" thickBot="1" x14ac:dyDescent="0.45">
      <c r="B59" s="31" t="str">
        <f t="shared" ca="1" si="0"/>
        <v>4001223240102210401422224035221040362221404722224059223240672201</v>
      </c>
      <c r="C59" s="31" t="str">
        <f t="shared" si="1"/>
        <v>A41</v>
      </c>
      <c r="D59" s="31" t="str">
        <f>IFERROR(VLOOKUP(C59,学習記録!$Z:$AA,2,0),"")</f>
        <v/>
      </c>
      <c r="E59" s="31" t="str">
        <f t="shared" si="2"/>
        <v/>
      </c>
      <c r="F59" s="31" t="str">
        <f t="shared" ca="1" si="13"/>
        <v/>
      </c>
      <c r="G59" s="31" t="str">
        <f>IFERROR(VLOOKUP(LEFT($D59,4)*1,教育課程!$H:$K,3,0),"")</f>
        <v/>
      </c>
      <c r="H59" s="31" t="str">
        <f>IFERROR(VLOOKUP(LEFT($D59,4)*1,教育課程!$H:$K,4,0),"")</f>
        <v/>
      </c>
      <c r="I59" s="31" t="str">
        <f>IF(G59="教科なし","",IF(G59="学校設定教科",IFERROR(VLOOKUP($C59,学習記録!$Z:$AM,14,0),""),G59))</f>
        <v/>
      </c>
      <c r="J59" s="31" t="str">
        <f>IF(H59="学校設定科目",IFERROR(VLOOKUP($C59,学習記録!$Z:$AM,15,0),""),H59)</f>
        <v/>
      </c>
      <c r="K59" s="31" t="str">
        <f t="shared" si="4"/>
        <v/>
      </c>
      <c r="L59" s="31" t="str">
        <f t="shared" si="5"/>
        <v/>
      </c>
      <c r="Q59" s="214" t="str">
        <f t="shared" ca="1" si="10"/>
        <v/>
      </c>
      <c r="R59" s="208"/>
      <c r="S59" s="257" t="str">
        <f t="shared" si="6"/>
        <v/>
      </c>
      <c r="T59" s="258"/>
      <c r="U59" s="258"/>
      <c r="V59" s="258"/>
      <c r="W59" s="258"/>
      <c r="X59" s="207"/>
      <c r="Y59" s="259" t="str">
        <f t="shared" si="7"/>
        <v/>
      </c>
      <c r="Z59" s="260"/>
      <c r="AA59" s="260"/>
      <c r="AB59" s="260"/>
      <c r="AC59" s="260"/>
      <c r="AD59" s="260"/>
      <c r="AE59" s="260"/>
      <c r="AF59" s="260"/>
      <c r="AG59" s="260"/>
      <c r="AH59" s="261"/>
      <c r="AI59" s="208" t="str">
        <f t="shared" si="8"/>
        <v/>
      </c>
      <c r="AJ59" s="231"/>
      <c r="AK59" s="208" t="str">
        <f t="shared" si="9"/>
        <v/>
      </c>
      <c r="AL59" s="232"/>
      <c r="AM59" s="271"/>
      <c r="AN59" s="271"/>
      <c r="AO59" s="271"/>
      <c r="AP59" s="271"/>
      <c r="AQ59" s="263"/>
      <c r="AR59" s="263"/>
      <c r="AS59" s="265"/>
      <c r="AT59" s="265"/>
      <c r="AU59" s="265"/>
      <c r="AV59" s="263"/>
      <c r="AW59" s="263"/>
      <c r="AX59" s="268"/>
      <c r="AY59" s="268"/>
      <c r="AZ59" s="269"/>
      <c r="BA59" s="72"/>
    </row>
    <row r="60" spans="2:53" ht="10.5" customHeight="1" x14ac:dyDescent="0.4">
      <c r="B60" s="31" t="str">
        <f t="shared" ca="1" si="0"/>
        <v>4001223240102210401422224035221040362221404722224059223240672201</v>
      </c>
      <c r="C60" s="31" t="str">
        <f t="shared" si="1"/>
        <v>A42</v>
      </c>
      <c r="D60" s="31" t="str">
        <f>IFERROR(VLOOKUP(C60,学習記録!$Z:$AA,2,0),"")</f>
        <v/>
      </c>
      <c r="E60" s="31" t="str">
        <f t="shared" si="2"/>
        <v/>
      </c>
      <c r="F60" s="31" t="str">
        <f t="shared" ca="1" si="13"/>
        <v/>
      </c>
      <c r="G60" s="31" t="str">
        <f>IFERROR(VLOOKUP(LEFT($D60,4)*1,教育課程!$H:$K,3,0),"")</f>
        <v/>
      </c>
      <c r="H60" s="31" t="str">
        <f>IFERROR(VLOOKUP(LEFT($D60,4)*1,教育課程!$H:$K,4,0),"")</f>
        <v/>
      </c>
      <c r="I60" s="31" t="str">
        <f>IF(G60="教科なし","",IF(G60="学校設定教科",IFERROR(VLOOKUP($C60,学習記録!$Z:$AM,14,0),""),G60))</f>
        <v/>
      </c>
      <c r="J60" s="31" t="str">
        <f>IF(H60="学校設定科目",IFERROR(VLOOKUP($C60,学習記録!$Z:$AM,15,0),""),H60)</f>
        <v/>
      </c>
      <c r="K60" s="31" t="str">
        <f t="shared" si="4"/>
        <v/>
      </c>
      <c r="L60" s="31" t="str">
        <f t="shared" si="5"/>
        <v/>
      </c>
      <c r="Q60" s="214" t="str">
        <f t="shared" ca="1" si="10"/>
        <v/>
      </c>
      <c r="R60" s="208"/>
      <c r="S60" s="257" t="str">
        <f t="shared" si="6"/>
        <v/>
      </c>
      <c r="T60" s="258"/>
      <c r="U60" s="258"/>
      <c r="V60" s="258"/>
      <c r="W60" s="258"/>
      <c r="X60" s="207"/>
      <c r="Y60" s="259" t="str">
        <f t="shared" si="7"/>
        <v/>
      </c>
      <c r="Z60" s="260"/>
      <c r="AA60" s="260"/>
      <c r="AB60" s="260"/>
      <c r="AC60" s="260"/>
      <c r="AD60" s="260"/>
      <c r="AE60" s="260"/>
      <c r="AF60" s="260"/>
      <c r="AG60" s="260"/>
      <c r="AH60" s="261"/>
      <c r="AI60" s="208" t="str">
        <f t="shared" si="8"/>
        <v/>
      </c>
      <c r="AJ60" s="231"/>
      <c r="AK60" s="208" t="str">
        <f t="shared" si="9"/>
        <v/>
      </c>
      <c r="AL60" s="232"/>
      <c r="AZ60" s="42"/>
    </row>
    <row r="61" spans="2:53" ht="10.5" customHeight="1" x14ac:dyDescent="0.4">
      <c r="B61" s="31" t="str">
        <f t="shared" ca="1" si="0"/>
        <v>4001223240102210401422224035221040362221404722224059223240672201</v>
      </c>
      <c r="C61" s="31" t="str">
        <f t="shared" si="1"/>
        <v>A43</v>
      </c>
      <c r="D61" s="31" t="str">
        <f>IFERROR(VLOOKUP(C61,学習記録!$Z:$AA,2,0),"")</f>
        <v/>
      </c>
      <c r="E61" s="31" t="str">
        <f t="shared" si="2"/>
        <v/>
      </c>
      <c r="F61" s="31" t="str">
        <f t="shared" ca="1" si="13"/>
        <v/>
      </c>
      <c r="G61" s="31" t="str">
        <f>IFERROR(VLOOKUP(LEFT($D61,4)*1,教育課程!$H:$K,3,0),"")</f>
        <v/>
      </c>
      <c r="H61" s="31" t="str">
        <f>IFERROR(VLOOKUP(LEFT($D61,4)*1,教育課程!$H:$K,4,0),"")</f>
        <v/>
      </c>
      <c r="I61" s="31" t="str">
        <f>IF(G61="教科なし","",IF(G61="学校設定教科",IFERROR(VLOOKUP($C61,学習記録!$Z:$AM,14,0),""),G61))</f>
        <v/>
      </c>
      <c r="J61" s="31" t="str">
        <f>IF(H61="学校設定科目",IFERROR(VLOOKUP($C61,学習記録!$Z:$AM,15,0),""),H61)</f>
        <v/>
      </c>
      <c r="K61" s="31" t="str">
        <f t="shared" si="4"/>
        <v/>
      </c>
      <c r="L61" s="31" t="str">
        <f t="shared" si="5"/>
        <v/>
      </c>
      <c r="Q61" s="214" t="str">
        <f t="shared" ca="1" si="10"/>
        <v/>
      </c>
      <c r="R61" s="208"/>
      <c r="S61" s="257" t="str">
        <f t="shared" si="6"/>
        <v/>
      </c>
      <c r="T61" s="258"/>
      <c r="U61" s="258"/>
      <c r="V61" s="258"/>
      <c r="W61" s="258"/>
      <c r="X61" s="207"/>
      <c r="Y61" s="259" t="str">
        <f t="shared" si="7"/>
        <v/>
      </c>
      <c r="Z61" s="260"/>
      <c r="AA61" s="260"/>
      <c r="AB61" s="260"/>
      <c r="AC61" s="260"/>
      <c r="AD61" s="260"/>
      <c r="AE61" s="260"/>
      <c r="AF61" s="260"/>
      <c r="AG61" s="260"/>
      <c r="AH61" s="261"/>
      <c r="AI61" s="208" t="str">
        <f t="shared" si="8"/>
        <v/>
      </c>
      <c r="AJ61" s="231"/>
      <c r="AK61" s="208" t="str">
        <f t="shared" si="9"/>
        <v/>
      </c>
      <c r="AL61" s="232"/>
      <c r="AZ61" s="42"/>
    </row>
    <row r="62" spans="2:53" ht="10.5" customHeight="1" x14ac:dyDescent="0.4">
      <c r="B62" s="31" t="str">
        <f t="shared" ca="1" si="0"/>
        <v>4001223240102210401422224035221040362221404722224059223240672201</v>
      </c>
      <c r="C62" s="31" t="str">
        <f t="shared" si="1"/>
        <v>A44</v>
      </c>
      <c r="D62" s="31" t="str">
        <f>IFERROR(VLOOKUP(C62,学習記録!$Z:$AA,2,0),"")</f>
        <v/>
      </c>
      <c r="E62" s="31" t="str">
        <f t="shared" si="2"/>
        <v/>
      </c>
      <c r="F62" s="31" t="str">
        <f t="shared" ca="1" si="13"/>
        <v/>
      </c>
      <c r="G62" s="31" t="str">
        <f>IFERROR(VLOOKUP(LEFT($D62,4)*1,教育課程!$H:$K,3,0),"")</f>
        <v/>
      </c>
      <c r="H62" s="31" t="str">
        <f>IFERROR(VLOOKUP(LEFT($D62,4)*1,教育課程!$H:$K,4,0),"")</f>
        <v/>
      </c>
      <c r="I62" s="31" t="str">
        <f>IF(G62="教科なし","",IF(G62="学校設定教科",IFERROR(VLOOKUP($C62,学習記録!$Z:$AM,14,0),""),G62))</f>
        <v/>
      </c>
      <c r="J62" s="31" t="str">
        <f>IF(H62="学校設定科目",IFERROR(VLOOKUP($C62,学習記録!$Z:$AM,15,0),""),H62)</f>
        <v/>
      </c>
      <c r="K62" s="31" t="str">
        <f t="shared" si="4"/>
        <v/>
      </c>
      <c r="L62" s="31" t="str">
        <f t="shared" si="5"/>
        <v/>
      </c>
      <c r="Q62" s="214" t="str">
        <f t="shared" ca="1" si="10"/>
        <v/>
      </c>
      <c r="R62" s="208"/>
      <c r="S62" s="257" t="str">
        <f t="shared" si="6"/>
        <v/>
      </c>
      <c r="T62" s="258"/>
      <c r="U62" s="258"/>
      <c r="V62" s="258"/>
      <c r="W62" s="258"/>
      <c r="X62" s="207"/>
      <c r="Y62" s="259" t="str">
        <f t="shared" si="7"/>
        <v/>
      </c>
      <c r="Z62" s="260"/>
      <c r="AA62" s="260"/>
      <c r="AB62" s="260"/>
      <c r="AC62" s="260"/>
      <c r="AD62" s="260"/>
      <c r="AE62" s="260"/>
      <c r="AF62" s="260"/>
      <c r="AG62" s="260"/>
      <c r="AH62" s="261"/>
      <c r="AI62" s="208" t="str">
        <f t="shared" si="8"/>
        <v/>
      </c>
      <c r="AJ62" s="231"/>
      <c r="AK62" s="208" t="str">
        <f t="shared" si="9"/>
        <v/>
      </c>
      <c r="AL62" s="232"/>
      <c r="AZ62" s="42"/>
    </row>
    <row r="63" spans="2:53" ht="10.5" customHeight="1" x14ac:dyDescent="0.4">
      <c r="B63" s="31" t="str">
        <f t="shared" ca="1" si="0"/>
        <v>4001223240102210401422224035221040362221404722224059223240672201</v>
      </c>
      <c r="C63" s="31" t="str">
        <f t="shared" si="1"/>
        <v>A45</v>
      </c>
      <c r="D63" s="31" t="str">
        <f>IFERROR(VLOOKUP(C63,学習記録!$Z:$AA,2,0),"")</f>
        <v/>
      </c>
      <c r="E63" s="31" t="str">
        <f t="shared" si="2"/>
        <v/>
      </c>
      <c r="F63" s="31" t="str">
        <f t="shared" ca="1" si="13"/>
        <v/>
      </c>
      <c r="G63" s="31" t="str">
        <f>IFERROR(VLOOKUP(LEFT($D63,4)*1,教育課程!$H:$K,3,0),"")</f>
        <v/>
      </c>
      <c r="H63" s="31" t="str">
        <f>IFERROR(VLOOKUP(LEFT($D63,4)*1,教育課程!$H:$K,4,0),"")</f>
        <v/>
      </c>
      <c r="I63" s="31" t="str">
        <f>IF(G63="教科なし","",IF(G63="学校設定教科",IFERROR(VLOOKUP($C63,学習記録!$Z:$AM,14,0),""),G63))</f>
        <v/>
      </c>
      <c r="J63" s="31" t="str">
        <f>IF(H63="学校設定科目",IFERROR(VLOOKUP($C63,学習記録!$Z:$AM,15,0),""),H63)</f>
        <v/>
      </c>
      <c r="K63" s="31" t="str">
        <f t="shared" si="4"/>
        <v/>
      </c>
      <c r="L63" s="31" t="str">
        <f t="shared" si="5"/>
        <v/>
      </c>
      <c r="Q63" s="214" t="str">
        <f t="shared" ca="1" si="10"/>
        <v/>
      </c>
      <c r="R63" s="208"/>
      <c r="S63" s="257" t="str">
        <f t="shared" si="6"/>
        <v/>
      </c>
      <c r="T63" s="258"/>
      <c r="U63" s="258"/>
      <c r="V63" s="258"/>
      <c r="W63" s="258"/>
      <c r="X63" s="207"/>
      <c r="Y63" s="259" t="str">
        <f t="shared" si="7"/>
        <v/>
      </c>
      <c r="Z63" s="260"/>
      <c r="AA63" s="260"/>
      <c r="AB63" s="260"/>
      <c r="AC63" s="260"/>
      <c r="AD63" s="260"/>
      <c r="AE63" s="260"/>
      <c r="AF63" s="260"/>
      <c r="AG63" s="260"/>
      <c r="AH63" s="261"/>
      <c r="AI63" s="208" t="str">
        <f t="shared" si="8"/>
        <v/>
      </c>
      <c r="AJ63" s="231"/>
      <c r="AK63" s="208" t="str">
        <f t="shared" si="9"/>
        <v/>
      </c>
      <c r="AL63" s="232"/>
      <c r="AZ63" s="42"/>
    </row>
    <row r="64" spans="2:53" ht="10.5" customHeight="1" x14ac:dyDescent="0.4">
      <c r="B64" s="31" t="str">
        <f t="shared" ca="1" si="0"/>
        <v>4001223240102210401422224035221040362221404722224059223240672201</v>
      </c>
      <c r="C64" s="31" t="str">
        <f t="shared" si="1"/>
        <v>A46</v>
      </c>
      <c r="D64" s="31" t="str">
        <f>IFERROR(VLOOKUP(C64,学習記録!$Z:$AA,2,0),"")</f>
        <v/>
      </c>
      <c r="E64" s="31" t="str">
        <f t="shared" si="2"/>
        <v/>
      </c>
      <c r="F64" s="31" t="str">
        <f t="shared" ca="1" si="13"/>
        <v/>
      </c>
      <c r="G64" s="31" t="str">
        <f>IFERROR(VLOOKUP(LEFT($D64,4)*1,教育課程!$H:$K,3,0),"")</f>
        <v/>
      </c>
      <c r="H64" s="31" t="str">
        <f>IFERROR(VLOOKUP(LEFT($D64,4)*1,教育課程!$H:$K,4,0),"")</f>
        <v/>
      </c>
      <c r="I64" s="31" t="str">
        <f>IF(G64="教科なし","",IF(G64="学校設定教科",IFERROR(VLOOKUP($C64,学習記録!$Z:$AM,14,0),""),G64))</f>
        <v/>
      </c>
      <c r="J64" s="31" t="str">
        <f>IF(H64="学校設定科目",IFERROR(VLOOKUP($C64,学習記録!$Z:$AM,15,0),""),H64)</f>
        <v/>
      </c>
      <c r="K64" s="31" t="str">
        <f t="shared" si="4"/>
        <v/>
      </c>
      <c r="L64" s="31" t="str">
        <f t="shared" si="5"/>
        <v/>
      </c>
      <c r="Q64" s="214" t="str">
        <f t="shared" ca="1" si="10"/>
        <v/>
      </c>
      <c r="R64" s="208"/>
      <c r="S64" s="257" t="str">
        <f t="shared" si="6"/>
        <v/>
      </c>
      <c r="T64" s="258"/>
      <c r="U64" s="258"/>
      <c r="V64" s="258"/>
      <c r="W64" s="258"/>
      <c r="X64" s="207"/>
      <c r="Y64" s="259" t="str">
        <f t="shared" si="7"/>
        <v/>
      </c>
      <c r="Z64" s="260"/>
      <c r="AA64" s="260"/>
      <c r="AB64" s="260"/>
      <c r="AC64" s="260"/>
      <c r="AD64" s="260"/>
      <c r="AE64" s="260"/>
      <c r="AF64" s="260"/>
      <c r="AG64" s="260"/>
      <c r="AH64" s="261"/>
      <c r="AI64" s="208" t="str">
        <f t="shared" si="8"/>
        <v/>
      </c>
      <c r="AJ64" s="231"/>
      <c r="AK64" s="208" t="str">
        <f t="shared" si="9"/>
        <v/>
      </c>
      <c r="AL64" s="232"/>
      <c r="AZ64" s="42"/>
    </row>
    <row r="65" spans="2:52" ht="10.5" customHeight="1" x14ac:dyDescent="0.4">
      <c r="B65" s="31" t="str">
        <f t="shared" ca="1" si="0"/>
        <v>4001223240102210401422224035221040362221404722224059223240672201</v>
      </c>
      <c r="C65" s="31" t="str">
        <f t="shared" si="1"/>
        <v>A47</v>
      </c>
      <c r="D65" s="31" t="str">
        <f>IFERROR(VLOOKUP(C65,学習記録!$Z:$AA,2,0),"")</f>
        <v/>
      </c>
      <c r="E65" s="31" t="str">
        <f t="shared" si="2"/>
        <v/>
      </c>
      <c r="F65" s="31" t="str">
        <f t="shared" ca="1" si="13"/>
        <v/>
      </c>
      <c r="G65" s="31" t="str">
        <f>IFERROR(VLOOKUP(LEFT($D65,4)*1,教育課程!$H:$K,3,0),"")</f>
        <v/>
      </c>
      <c r="H65" s="31" t="str">
        <f>IFERROR(VLOOKUP(LEFT($D65,4)*1,教育課程!$H:$K,4,0),"")</f>
        <v/>
      </c>
      <c r="I65" s="31" t="str">
        <f>IF(G65="教科なし","",IF(G65="学校設定教科",IFERROR(VLOOKUP($C65,学習記録!$Z:$AM,14,0),""),G65))</f>
        <v/>
      </c>
      <c r="J65" s="31" t="str">
        <f>IF(H65="学校設定科目",IFERROR(VLOOKUP($C65,学習記録!$Z:$AM,15,0),""),H65)</f>
        <v/>
      </c>
      <c r="K65" s="31" t="str">
        <f t="shared" si="4"/>
        <v/>
      </c>
      <c r="L65" s="31" t="str">
        <f t="shared" si="5"/>
        <v/>
      </c>
      <c r="Q65" s="214" t="str">
        <f t="shared" ca="1" si="10"/>
        <v/>
      </c>
      <c r="R65" s="208"/>
      <c r="S65" s="257" t="str">
        <f t="shared" si="6"/>
        <v/>
      </c>
      <c r="T65" s="258"/>
      <c r="U65" s="258"/>
      <c r="V65" s="258"/>
      <c r="W65" s="258"/>
      <c r="X65" s="207"/>
      <c r="Y65" s="259" t="str">
        <f t="shared" si="7"/>
        <v/>
      </c>
      <c r="Z65" s="260"/>
      <c r="AA65" s="260"/>
      <c r="AB65" s="260"/>
      <c r="AC65" s="260"/>
      <c r="AD65" s="260"/>
      <c r="AE65" s="260"/>
      <c r="AF65" s="260"/>
      <c r="AG65" s="260"/>
      <c r="AH65" s="261"/>
      <c r="AI65" s="208" t="str">
        <f t="shared" si="8"/>
        <v/>
      </c>
      <c r="AJ65" s="231"/>
      <c r="AK65" s="208" t="str">
        <f t="shared" si="9"/>
        <v/>
      </c>
      <c r="AL65" s="232"/>
      <c r="AZ65" s="42"/>
    </row>
    <row r="66" spans="2:52" ht="10.5" customHeight="1" x14ac:dyDescent="0.4">
      <c r="B66" s="31" t="str">
        <f t="shared" ca="1" si="0"/>
        <v>4001223240102210401422224035221040362221404722224059223240672201</v>
      </c>
      <c r="C66" s="31" t="str">
        <f t="shared" si="1"/>
        <v>A48</v>
      </c>
      <c r="D66" s="31" t="str">
        <f>IFERROR(VLOOKUP(C66,学習記録!$Z:$AA,2,0),"")</f>
        <v/>
      </c>
      <c r="E66" s="31" t="str">
        <f t="shared" si="2"/>
        <v/>
      </c>
      <c r="F66" s="31" t="str">
        <f t="shared" ca="1" si="13"/>
        <v/>
      </c>
      <c r="G66" s="31" t="str">
        <f>IFERROR(VLOOKUP(LEFT($D66,4)*1,教育課程!$H:$K,3,0),"")</f>
        <v/>
      </c>
      <c r="H66" s="31" t="str">
        <f>IFERROR(VLOOKUP(LEFT($D66,4)*1,教育課程!$H:$K,4,0),"")</f>
        <v/>
      </c>
      <c r="I66" s="31" t="str">
        <f>IF(G66="教科なし","",IF(G66="学校設定教科",IFERROR(VLOOKUP($C66,学習記録!$Z:$AM,14,0),""),G66))</f>
        <v/>
      </c>
      <c r="J66" s="31" t="str">
        <f>IF(H66="学校設定科目",IFERROR(VLOOKUP($C66,学習記録!$Z:$AM,15,0),""),H66)</f>
        <v/>
      </c>
      <c r="K66" s="31" t="str">
        <f t="shared" si="4"/>
        <v/>
      </c>
      <c r="L66" s="31" t="str">
        <f t="shared" si="5"/>
        <v/>
      </c>
      <c r="Q66" s="214" t="str">
        <f t="shared" ca="1" si="10"/>
        <v/>
      </c>
      <c r="R66" s="208"/>
      <c r="S66" s="257" t="str">
        <f t="shared" si="6"/>
        <v/>
      </c>
      <c r="T66" s="258"/>
      <c r="U66" s="258"/>
      <c r="V66" s="258"/>
      <c r="W66" s="258"/>
      <c r="X66" s="207"/>
      <c r="Y66" s="259" t="str">
        <f t="shared" si="7"/>
        <v/>
      </c>
      <c r="Z66" s="260"/>
      <c r="AA66" s="260"/>
      <c r="AB66" s="260"/>
      <c r="AC66" s="260"/>
      <c r="AD66" s="260"/>
      <c r="AE66" s="260"/>
      <c r="AF66" s="260"/>
      <c r="AG66" s="260"/>
      <c r="AH66" s="261"/>
      <c r="AI66" s="208" t="str">
        <f t="shared" si="8"/>
        <v/>
      </c>
      <c r="AJ66" s="231"/>
      <c r="AK66" s="208" t="str">
        <f t="shared" si="9"/>
        <v/>
      </c>
      <c r="AL66" s="232"/>
      <c r="AZ66" s="42"/>
    </row>
    <row r="67" spans="2:52" ht="10.5" customHeight="1" x14ac:dyDescent="0.4">
      <c r="B67" s="31" t="str">
        <f t="shared" ca="1" si="0"/>
        <v>4001223240102210401422224035221040362221404722224059223240672201</v>
      </c>
      <c r="C67" s="31" t="str">
        <f t="shared" si="1"/>
        <v>A49</v>
      </c>
      <c r="D67" s="31" t="str">
        <f>IFERROR(VLOOKUP(C67,学習記録!$Z:$AA,2,0),"")</f>
        <v/>
      </c>
      <c r="E67" s="31" t="str">
        <f t="shared" si="2"/>
        <v/>
      </c>
      <c r="F67" s="31" t="str">
        <f t="shared" ca="1" si="13"/>
        <v/>
      </c>
      <c r="G67" s="31" t="str">
        <f>IFERROR(VLOOKUP(LEFT($D67,4)*1,教育課程!$H:$K,3,0),"")</f>
        <v/>
      </c>
      <c r="H67" s="31" t="str">
        <f>IFERROR(VLOOKUP(LEFT($D67,4)*1,教育課程!$H:$K,4,0),"")</f>
        <v/>
      </c>
      <c r="I67" s="31" t="str">
        <f>IF(G67="教科なし","",IF(G67="学校設定教科",IFERROR(VLOOKUP($C67,学習記録!$Z:$AM,14,0),""),G67))</f>
        <v/>
      </c>
      <c r="J67" s="31" t="str">
        <f>IF(H67="学校設定科目",IFERROR(VLOOKUP($C67,学習記録!$Z:$AM,15,0),""),H67)</f>
        <v/>
      </c>
      <c r="K67" s="31" t="str">
        <f t="shared" si="4"/>
        <v/>
      </c>
      <c r="L67" s="31" t="str">
        <f t="shared" si="5"/>
        <v/>
      </c>
      <c r="Q67" s="214" t="str">
        <f t="shared" ca="1" si="10"/>
        <v/>
      </c>
      <c r="R67" s="208"/>
      <c r="S67" s="257" t="str">
        <f t="shared" si="6"/>
        <v/>
      </c>
      <c r="T67" s="258"/>
      <c r="U67" s="258"/>
      <c r="V67" s="258"/>
      <c r="W67" s="258"/>
      <c r="X67" s="207"/>
      <c r="Y67" s="259" t="str">
        <f t="shared" si="7"/>
        <v/>
      </c>
      <c r="Z67" s="260"/>
      <c r="AA67" s="260"/>
      <c r="AB67" s="260"/>
      <c r="AC67" s="260"/>
      <c r="AD67" s="260"/>
      <c r="AE67" s="260"/>
      <c r="AF67" s="260"/>
      <c r="AG67" s="260"/>
      <c r="AH67" s="261"/>
      <c r="AI67" s="208" t="str">
        <f t="shared" si="8"/>
        <v/>
      </c>
      <c r="AJ67" s="231"/>
      <c r="AK67" s="208" t="str">
        <f t="shared" si="9"/>
        <v/>
      </c>
      <c r="AL67" s="232"/>
      <c r="AZ67" s="42"/>
    </row>
    <row r="68" spans="2:52" ht="10.5" customHeight="1" x14ac:dyDescent="0.4">
      <c r="B68" s="31" t="str">
        <f t="shared" ca="1" si="0"/>
        <v>4001223240102210401422224035221040362221404722224059223240672201</v>
      </c>
      <c r="C68" s="31" t="str">
        <f t="shared" si="1"/>
        <v>A50</v>
      </c>
      <c r="D68" s="31" t="str">
        <f>IFERROR(VLOOKUP(C68,学習記録!$Z:$AA,2,0),"")</f>
        <v/>
      </c>
      <c r="E68" s="31" t="str">
        <f t="shared" si="2"/>
        <v/>
      </c>
      <c r="F68" s="31" t="str">
        <f t="shared" ca="1" si="13"/>
        <v/>
      </c>
      <c r="G68" s="31" t="str">
        <f>IFERROR(VLOOKUP(LEFT($D68,4)*1,教育課程!$H:$K,3,0),"")</f>
        <v/>
      </c>
      <c r="H68" s="31" t="str">
        <f>IFERROR(VLOOKUP(LEFT($D68,4)*1,教育課程!$H:$K,4,0),"")</f>
        <v/>
      </c>
      <c r="I68" s="31" t="str">
        <f>IF(G68="教科なし","",IF(G68="学校設定教科",IFERROR(VLOOKUP($C68,学習記録!$Z:$AM,14,0),""),G68))</f>
        <v/>
      </c>
      <c r="J68" s="31" t="str">
        <f>IF(H68="学校設定科目",IFERROR(VLOOKUP($C68,学習記録!$Z:$AM,15,0),""),H68)</f>
        <v/>
      </c>
      <c r="K68" s="31" t="str">
        <f t="shared" si="4"/>
        <v/>
      </c>
      <c r="L68" s="31" t="str">
        <f t="shared" si="5"/>
        <v/>
      </c>
      <c r="Q68" s="214" t="str">
        <f t="shared" ca="1" si="10"/>
        <v/>
      </c>
      <c r="R68" s="208"/>
      <c r="S68" s="257" t="str">
        <f t="shared" si="6"/>
        <v/>
      </c>
      <c r="T68" s="258"/>
      <c r="U68" s="258"/>
      <c r="V68" s="258"/>
      <c r="W68" s="258"/>
      <c r="X68" s="207"/>
      <c r="Y68" s="259" t="str">
        <f t="shared" si="7"/>
        <v/>
      </c>
      <c r="Z68" s="260"/>
      <c r="AA68" s="260"/>
      <c r="AB68" s="260"/>
      <c r="AC68" s="260"/>
      <c r="AD68" s="260"/>
      <c r="AE68" s="260"/>
      <c r="AF68" s="260"/>
      <c r="AG68" s="260"/>
      <c r="AH68" s="261"/>
      <c r="AI68" s="208" t="str">
        <f t="shared" si="8"/>
        <v/>
      </c>
      <c r="AJ68" s="231"/>
      <c r="AK68" s="208" t="str">
        <f t="shared" si="9"/>
        <v/>
      </c>
      <c r="AL68" s="232"/>
      <c r="AZ68" s="42"/>
    </row>
    <row r="69" spans="2:52" ht="10.5" customHeight="1" x14ac:dyDescent="0.4">
      <c r="B69" s="31" t="str">
        <f t="shared" ca="1" si="0"/>
        <v>4001223240102210401422224035221040362221404722224059223240672201</v>
      </c>
      <c r="C69" s="31" t="str">
        <f t="shared" si="1"/>
        <v>A51</v>
      </c>
      <c r="D69" s="31" t="str">
        <f>IFERROR(VLOOKUP(C69,学習記録!$Z:$AA,2,0),"")</f>
        <v/>
      </c>
      <c r="E69" s="31" t="str">
        <f t="shared" si="2"/>
        <v/>
      </c>
      <c r="F69" s="31" t="str">
        <f t="shared" ca="1" si="13"/>
        <v/>
      </c>
      <c r="G69" s="31" t="str">
        <f>IFERROR(VLOOKUP(LEFT($D69,4)*1,教育課程!$H:$K,3,0),"")</f>
        <v/>
      </c>
      <c r="H69" s="31" t="str">
        <f>IFERROR(VLOOKUP(LEFT($D69,4)*1,教育課程!$H:$K,4,0),"")</f>
        <v/>
      </c>
      <c r="I69" s="31" t="str">
        <f>IF(G69="教科なし","",IF(G69="学校設定教科",IFERROR(VLOOKUP($C69,学習記録!$Z:$AM,14,0),""),G69))</f>
        <v/>
      </c>
      <c r="J69" s="31" t="str">
        <f>IF(H69="学校設定科目",IFERROR(VLOOKUP($C69,学習記録!$Z:$AM,15,0),""),H69)</f>
        <v/>
      </c>
      <c r="K69" s="31" t="str">
        <f t="shared" si="4"/>
        <v/>
      </c>
      <c r="L69" s="31" t="str">
        <f t="shared" si="5"/>
        <v/>
      </c>
      <c r="Q69" s="214" t="str">
        <f t="shared" ca="1" si="10"/>
        <v/>
      </c>
      <c r="R69" s="208"/>
      <c r="S69" s="257" t="str">
        <f t="shared" si="6"/>
        <v/>
      </c>
      <c r="T69" s="258"/>
      <c r="U69" s="258"/>
      <c r="V69" s="258"/>
      <c r="W69" s="258"/>
      <c r="X69" s="207"/>
      <c r="Y69" s="259" t="str">
        <f t="shared" si="7"/>
        <v/>
      </c>
      <c r="Z69" s="260"/>
      <c r="AA69" s="260"/>
      <c r="AB69" s="260"/>
      <c r="AC69" s="260"/>
      <c r="AD69" s="260"/>
      <c r="AE69" s="260"/>
      <c r="AF69" s="260"/>
      <c r="AG69" s="260"/>
      <c r="AH69" s="261"/>
      <c r="AI69" s="208" t="str">
        <f t="shared" si="8"/>
        <v/>
      </c>
      <c r="AJ69" s="231"/>
      <c r="AK69" s="208" t="str">
        <f t="shared" si="9"/>
        <v/>
      </c>
      <c r="AL69" s="232"/>
      <c r="AZ69" s="42"/>
    </row>
    <row r="70" spans="2:52" ht="10.5" customHeight="1" x14ac:dyDescent="0.4">
      <c r="B70" s="31" t="str">
        <f t="shared" ca="1" si="0"/>
        <v>4001223240102210401422224035221040362221404722224059223240672201</v>
      </c>
      <c r="C70" s="31" t="str">
        <f t="shared" si="1"/>
        <v>A52</v>
      </c>
      <c r="D70" s="31" t="str">
        <f>IFERROR(VLOOKUP(C70,学習記録!$Z:$AA,2,0),"")</f>
        <v/>
      </c>
      <c r="E70" s="31" t="str">
        <f t="shared" si="2"/>
        <v/>
      </c>
      <c r="F70" s="31" t="str">
        <f t="shared" ca="1" si="13"/>
        <v/>
      </c>
      <c r="G70" s="31" t="str">
        <f>IFERROR(VLOOKUP(LEFT($D70,4)*1,教育課程!$H:$K,3,0),"")</f>
        <v/>
      </c>
      <c r="H70" s="31" t="str">
        <f>IFERROR(VLOOKUP(LEFT($D70,4)*1,教育課程!$H:$K,4,0),"")</f>
        <v/>
      </c>
      <c r="I70" s="31" t="str">
        <f>IF(G70="教科なし","",IF(G70="学校設定教科",IFERROR(VLOOKUP($C70,学習記録!$Z:$AM,14,0),""),G70))</f>
        <v/>
      </c>
      <c r="J70" s="31" t="str">
        <f>IF(H70="学校設定科目",IFERROR(VLOOKUP($C70,学習記録!$Z:$AM,15,0),""),H70)</f>
        <v/>
      </c>
      <c r="K70" s="31" t="str">
        <f t="shared" si="4"/>
        <v/>
      </c>
      <c r="L70" s="31" t="str">
        <f t="shared" si="5"/>
        <v/>
      </c>
      <c r="Q70" s="214" t="str">
        <f t="shared" ca="1" si="10"/>
        <v/>
      </c>
      <c r="R70" s="208"/>
      <c r="S70" s="257" t="str">
        <f t="shared" si="6"/>
        <v/>
      </c>
      <c r="T70" s="258"/>
      <c r="U70" s="258"/>
      <c r="V70" s="258"/>
      <c r="W70" s="258"/>
      <c r="X70" s="207"/>
      <c r="Y70" s="259" t="str">
        <f t="shared" si="7"/>
        <v/>
      </c>
      <c r="Z70" s="260"/>
      <c r="AA70" s="260"/>
      <c r="AB70" s="260"/>
      <c r="AC70" s="260"/>
      <c r="AD70" s="260"/>
      <c r="AE70" s="260"/>
      <c r="AF70" s="260"/>
      <c r="AG70" s="260"/>
      <c r="AH70" s="261"/>
      <c r="AI70" s="208" t="str">
        <f t="shared" si="8"/>
        <v/>
      </c>
      <c r="AJ70" s="231"/>
      <c r="AK70" s="208" t="str">
        <f t="shared" si="9"/>
        <v/>
      </c>
      <c r="AL70" s="232"/>
      <c r="AZ70" s="42"/>
    </row>
    <row r="71" spans="2:52" ht="10.5" customHeight="1" x14ac:dyDescent="0.4">
      <c r="B71" s="31" t="str">
        <f t="shared" ca="1" si="0"/>
        <v>4001223240102210401422224035221040362221404722224059223240672201</v>
      </c>
      <c r="C71" s="31" t="str">
        <f t="shared" si="1"/>
        <v>A53</v>
      </c>
      <c r="D71" s="31" t="str">
        <f>IFERROR(VLOOKUP(C71,学習記録!$Z:$AA,2,0),"")</f>
        <v/>
      </c>
      <c r="E71" s="31" t="str">
        <f t="shared" si="2"/>
        <v/>
      </c>
      <c r="F71" s="31" t="str">
        <f t="shared" ca="1" si="13"/>
        <v/>
      </c>
      <c r="G71" s="31" t="str">
        <f>IFERROR(VLOOKUP(LEFT($D71,4)*1,教育課程!$H:$K,3,0),"")</f>
        <v/>
      </c>
      <c r="H71" s="31" t="str">
        <f>IFERROR(VLOOKUP(LEFT($D71,4)*1,教育課程!$H:$K,4,0),"")</f>
        <v/>
      </c>
      <c r="I71" s="31" t="str">
        <f>IF(G71="教科なし","",IF(G71="学校設定教科",IFERROR(VLOOKUP($C71,学習記録!$Z:$AM,14,0),""),G71))</f>
        <v/>
      </c>
      <c r="J71" s="31" t="str">
        <f>IF(H71="学校設定科目",IFERROR(VLOOKUP($C71,学習記録!$Z:$AM,15,0),""),H71)</f>
        <v/>
      </c>
      <c r="K71" s="31" t="str">
        <f t="shared" si="4"/>
        <v/>
      </c>
      <c r="L71" s="31" t="str">
        <f t="shared" si="5"/>
        <v/>
      </c>
      <c r="Q71" s="214" t="str">
        <f t="shared" ca="1" si="10"/>
        <v/>
      </c>
      <c r="R71" s="208"/>
      <c r="S71" s="257" t="str">
        <f t="shared" si="6"/>
        <v/>
      </c>
      <c r="T71" s="258"/>
      <c r="U71" s="258"/>
      <c r="V71" s="258"/>
      <c r="W71" s="258"/>
      <c r="X71" s="207"/>
      <c r="Y71" s="259" t="str">
        <f t="shared" si="7"/>
        <v/>
      </c>
      <c r="Z71" s="260"/>
      <c r="AA71" s="260"/>
      <c r="AB71" s="260"/>
      <c r="AC71" s="260"/>
      <c r="AD71" s="260"/>
      <c r="AE71" s="260"/>
      <c r="AF71" s="260"/>
      <c r="AG71" s="260"/>
      <c r="AH71" s="261"/>
      <c r="AI71" s="208" t="str">
        <f t="shared" si="8"/>
        <v/>
      </c>
      <c r="AJ71" s="231"/>
      <c r="AK71" s="208" t="str">
        <f t="shared" si="9"/>
        <v/>
      </c>
      <c r="AL71" s="232"/>
      <c r="AZ71" s="42"/>
    </row>
    <row r="72" spans="2:52" ht="10.5" customHeight="1" x14ac:dyDescent="0.4">
      <c r="B72" s="31" t="str">
        <f t="shared" ca="1" si="0"/>
        <v>4001223240102210401422224035221040362221404722224059223240672201</v>
      </c>
      <c r="C72" s="31" t="str">
        <f t="shared" si="1"/>
        <v>A54</v>
      </c>
      <c r="D72" s="31" t="str">
        <f>IFERROR(VLOOKUP(C72,学習記録!$Z:$AA,2,0),"")</f>
        <v/>
      </c>
      <c r="E72" s="31" t="str">
        <f t="shared" si="2"/>
        <v/>
      </c>
      <c r="F72" s="31" t="str">
        <f t="shared" ca="1" si="13"/>
        <v/>
      </c>
      <c r="G72" s="31" t="str">
        <f>IFERROR(VLOOKUP(LEFT($D72,4)*1,教育課程!$H:$K,3,0),"")</f>
        <v/>
      </c>
      <c r="H72" s="31" t="str">
        <f>IFERROR(VLOOKUP(LEFT($D72,4)*1,教育課程!$H:$K,4,0),"")</f>
        <v/>
      </c>
      <c r="I72" s="31" t="str">
        <f>IF(G72="教科なし","",IF(G72="学校設定教科",IFERROR(VLOOKUP($C72,学習記録!$Z:$AM,14,0),""),G72))</f>
        <v/>
      </c>
      <c r="J72" s="31" t="str">
        <f>IF(H72="学校設定科目",IFERROR(VLOOKUP($C72,学習記録!$Z:$AM,15,0),""),H72)</f>
        <v/>
      </c>
      <c r="K72" s="31" t="str">
        <f t="shared" si="4"/>
        <v/>
      </c>
      <c r="L72" s="31" t="str">
        <f t="shared" si="5"/>
        <v/>
      </c>
      <c r="Q72" s="214" t="str">
        <f t="shared" ca="1" si="10"/>
        <v/>
      </c>
      <c r="R72" s="208"/>
      <c r="S72" s="257" t="str">
        <f t="shared" si="6"/>
        <v/>
      </c>
      <c r="T72" s="258"/>
      <c r="U72" s="258"/>
      <c r="V72" s="258"/>
      <c r="W72" s="258"/>
      <c r="X72" s="207"/>
      <c r="Y72" s="259" t="str">
        <f t="shared" si="7"/>
        <v/>
      </c>
      <c r="Z72" s="260"/>
      <c r="AA72" s="260"/>
      <c r="AB72" s="260"/>
      <c r="AC72" s="260"/>
      <c r="AD72" s="260"/>
      <c r="AE72" s="260"/>
      <c r="AF72" s="260"/>
      <c r="AG72" s="260"/>
      <c r="AH72" s="261"/>
      <c r="AI72" s="208" t="str">
        <f t="shared" si="8"/>
        <v/>
      </c>
      <c r="AJ72" s="231"/>
      <c r="AK72" s="208" t="str">
        <f t="shared" si="9"/>
        <v/>
      </c>
      <c r="AL72" s="232"/>
      <c r="AZ72" s="42"/>
    </row>
    <row r="73" spans="2:52" ht="10.5" customHeight="1" x14ac:dyDescent="0.4">
      <c r="B73" s="31" t="str">
        <f t="shared" ca="1" si="0"/>
        <v>4001223240102210401422224035221040362221404722224059223240672201</v>
      </c>
      <c r="C73" s="31" t="str">
        <f t="shared" si="1"/>
        <v>A55</v>
      </c>
      <c r="D73" s="31" t="str">
        <f>IFERROR(VLOOKUP(C73,学習記録!$Z:$AA,2,0),"")</f>
        <v/>
      </c>
      <c r="E73" s="31" t="str">
        <f t="shared" si="2"/>
        <v/>
      </c>
      <c r="F73" s="31" t="str">
        <f t="shared" ca="1" si="13"/>
        <v/>
      </c>
      <c r="G73" s="31" t="str">
        <f>IFERROR(VLOOKUP(LEFT($D73,4)*1,教育課程!$H:$K,3,0),"")</f>
        <v/>
      </c>
      <c r="H73" s="31" t="str">
        <f>IFERROR(VLOOKUP(LEFT($D73,4)*1,教育課程!$H:$K,4,0),"")</f>
        <v/>
      </c>
      <c r="I73" s="31" t="str">
        <f>IF(G73="教科なし","",IF(G73="学校設定教科",IFERROR(VLOOKUP($C73,学習記録!$Z:$AM,14,0),""),G73))</f>
        <v/>
      </c>
      <c r="J73" s="31" t="str">
        <f>IF(H73="学校設定科目",IFERROR(VLOOKUP($C73,学習記録!$Z:$AM,15,0),""),H73)</f>
        <v/>
      </c>
      <c r="K73" s="31" t="str">
        <f t="shared" si="4"/>
        <v/>
      </c>
      <c r="L73" s="31" t="str">
        <f t="shared" si="5"/>
        <v/>
      </c>
      <c r="Q73" s="214" t="str">
        <f t="shared" ca="1" si="10"/>
        <v/>
      </c>
      <c r="R73" s="208"/>
      <c r="S73" s="257" t="str">
        <f t="shared" si="6"/>
        <v/>
      </c>
      <c r="T73" s="258"/>
      <c r="U73" s="258"/>
      <c r="V73" s="258"/>
      <c r="W73" s="258"/>
      <c r="X73" s="207"/>
      <c r="Y73" s="259" t="str">
        <f t="shared" si="7"/>
        <v/>
      </c>
      <c r="Z73" s="260"/>
      <c r="AA73" s="260"/>
      <c r="AB73" s="260"/>
      <c r="AC73" s="260"/>
      <c r="AD73" s="260"/>
      <c r="AE73" s="260"/>
      <c r="AF73" s="260"/>
      <c r="AG73" s="260"/>
      <c r="AH73" s="261"/>
      <c r="AI73" s="208" t="str">
        <f t="shared" si="8"/>
        <v/>
      </c>
      <c r="AJ73" s="231"/>
      <c r="AK73" s="208" t="str">
        <f t="shared" si="9"/>
        <v/>
      </c>
      <c r="AL73" s="232"/>
      <c r="AZ73" s="42"/>
    </row>
    <row r="74" spans="2:52" ht="10.5" customHeight="1" x14ac:dyDescent="0.4">
      <c r="B74" s="31" t="str">
        <f t="shared" ca="1" si="0"/>
        <v>4001223240102210401422224035221040362221404722224059223240672201</v>
      </c>
      <c r="C74" s="31" t="str">
        <f t="shared" si="1"/>
        <v>A56</v>
      </c>
      <c r="D74" s="31" t="str">
        <f>IFERROR(VLOOKUP(C74,学習記録!$Z:$AA,2,0),"")</f>
        <v/>
      </c>
      <c r="E74" s="31" t="str">
        <f t="shared" si="2"/>
        <v/>
      </c>
      <c r="F74" s="31" t="str">
        <f t="shared" ca="1" si="13"/>
        <v/>
      </c>
      <c r="G74" s="31" t="str">
        <f>IFERROR(VLOOKUP(LEFT($D74,4)*1,教育課程!$H:$K,3,0),"")</f>
        <v/>
      </c>
      <c r="H74" s="31" t="str">
        <f>IFERROR(VLOOKUP(LEFT($D74,4)*1,教育課程!$H:$K,4,0),"")</f>
        <v/>
      </c>
      <c r="I74" s="31" t="str">
        <f>IF(G74="教科なし","",IF(G74="学校設定教科",IFERROR(VLOOKUP($C74,学習記録!$Z:$AM,14,0),""),G74))</f>
        <v/>
      </c>
      <c r="J74" s="31" t="str">
        <f>IF(H74="学校設定科目",IFERROR(VLOOKUP($C74,学習記録!$Z:$AM,15,0),""),H74)</f>
        <v/>
      </c>
      <c r="K74" s="31" t="str">
        <f t="shared" si="4"/>
        <v/>
      </c>
      <c r="L74" s="31" t="str">
        <f t="shared" si="5"/>
        <v/>
      </c>
      <c r="Q74" s="214" t="str">
        <f t="shared" ca="1" si="10"/>
        <v/>
      </c>
      <c r="R74" s="208"/>
      <c r="S74" s="257" t="str">
        <f t="shared" si="6"/>
        <v/>
      </c>
      <c r="T74" s="258"/>
      <c r="U74" s="258"/>
      <c r="V74" s="258"/>
      <c r="W74" s="258"/>
      <c r="X74" s="207"/>
      <c r="Y74" s="259" t="str">
        <f t="shared" si="7"/>
        <v/>
      </c>
      <c r="Z74" s="260"/>
      <c r="AA74" s="260"/>
      <c r="AB74" s="260"/>
      <c r="AC74" s="260"/>
      <c r="AD74" s="260"/>
      <c r="AE74" s="260"/>
      <c r="AF74" s="260"/>
      <c r="AG74" s="260"/>
      <c r="AH74" s="261"/>
      <c r="AI74" s="208" t="str">
        <f t="shared" si="8"/>
        <v/>
      </c>
      <c r="AJ74" s="231"/>
      <c r="AK74" s="208" t="str">
        <f t="shared" si="9"/>
        <v/>
      </c>
      <c r="AL74" s="232"/>
      <c r="AZ74" s="42"/>
    </row>
    <row r="75" spans="2:52" ht="10.5" customHeight="1" thickBot="1" x14ac:dyDescent="0.45">
      <c r="B75" s="31" t="str">
        <f ca="1">B74&amp;D75</f>
        <v>4001223240102210401422224035221040362221404722224059223240672201</v>
      </c>
      <c r="C75" s="31" t="str">
        <f t="shared" si="1"/>
        <v>A57</v>
      </c>
      <c r="D75" s="31" t="str">
        <f>IFERROR(VLOOKUP(C75,学習記録!$Z:$AA,2,0),"")</f>
        <v/>
      </c>
      <c r="E75" s="31" t="str">
        <f t="shared" si="2"/>
        <v/>
      </c>
      <c r="F75" s="31" t="str">
        <f t="shared" ca="1" si="13"/>
        <v/>
      </c>
      <c r="G75" s="31" t="str">
        <f>IFERROR(VLOOKUP(LEFT($D75,4)*1,教育課程!$H:$K,3,0),"")</f>
        <v/>
      </c>
      <c r="H75" s="31" t="str">
        <f>IFERROR(VLOOKUP(LEFT($D75,4)*1,教育課程!$H:$K,4,0),"")</f>
        <v/>
      </c>
      <c r="I75" s="31" t="str">
        <f>IF(G75="教科なし","",IF(G75="学校設定教科",IFERROR(VLOOKUP($C75,学習記録!$Z:$AM,14,0),""),G75))</f>
        <v/>
      </c>
      <c r="J75" s="31" t="str">
        <f>IF(H75="学校設定科目",IFERROR(VLOOKUP($C75,学習記録!$Z:$AM,15,0),""),H75)</f>
        <v/>
      </c>
      <c r="K75" s="31" t="str">
        <f t="shared" si="4"/>
        <v/>
      </c>
      <c r="L75" s="31" t="str">
        <f t="shared" si="5"/>
        <v/>
      </c>
      <c r="Q75" s="278" t="str">
        <f t="shared" ref="Q75" ca="1" si="19">F75</f>
        <v/>
      </c>
      <c r="R75" s="254"/>
      <c r="S75" s="257" t="str">
        <f t="shared" si="6"/>
        <v/>
      </c>
      <c r="T75" s="258"/>
      <c r="U75" s="258"/>
      <c r="V75" s="258"/>
      <c r="W75" s="258"/>
      <c r="X75" s="207"/>
      <c r="Y75" s="259" t="str">
        <f t="shared" si="7"/>
        <v/>
      </c>
      <c r="Z75" s="260"/>
      <c r="AA75" s="260"/>
      <c r="AB75" s="260"/>
      <c r="AC75" s="260"/>
      <c r="AD75" s="260"/>
      <c r="AE75" s="260"/>
      <c r="AF75" s="260"/>
      <c r="AG75" s="260"/>
      <c r="AH75" s="261"/>
      <c r="AI75" s="208" t="str">
        <f t="shared" si="8"/>
        <v/>
      </c>
      <c r="AJ75" s="231"/>
      <c r="AK75" s="208" t="str">
        <f t="shared" si="9"/>
        <v/>
      </c>
      <c r="AL75" s="232"/>
      <c r="AM75" s="14"/>
      <c r="AN75" s="14"/>
      <c r="AO75" s="14"/>
      <c r="AP75" s="14"/>
      <c r="AQ75" s="14"/>
      <c r="AR75" s="14"/>
      <c r="AS75" s="14"/>
      <c r="AT75" s="14"/>
      <c r="AU75" s="14"/>
      <c r="AV75" s="14"/>
      <c r="AW75" s="14"/>
      <c r="AX75" s="14"/>
      <c r="AY75" s="14"/>
      <c r="AZ75" s="15"/>
    </row>
    <row r="76" spans="2:52" ht="21" customHeight="1" x14ac:dyDescent="0.4">
      <c r="Q76" s="36"/>
      <c r="R76" s="37" t="s">
        <v>5</v>
      </c>
      <c r="S76" s="38"/>
      <c r="T76" s="38"/>
      <c r="U76" s="38"/>
      <c r="V76" s="38"/>
      <c r="W76" s="39"/>
      <c r="X76" s="39"/>
      <c r="Y76" s="39"/>
      <c r="Z76" s="39"/>
      <c r="AA76" s="39"/>
      <c r="AB76" s="39"/>
      <c r="AC76" s="39"/>
      <c r="AD76" s="39"/>
      <c r="AE76" s="39"/>
      <c r="AF76" s="40"/>
      <c r="AG76" s="40"/>
      <c r="AH76" s="40"/>
      <c r="AI76" s="40"/>
      <c r="AJ76" s="40"/>
      <c r="AK76" s="40"/>
      <c r="AL76" s="40"/>
      <c r="AM76" s="40"/>
      <c r="AN76" s="188" t="s">
        <v>698</v>
      </c>
      <c r="AO76" s="188"/>
      <c r="AP76" s="188"/>
      <c r="AQ76" s="188"/>
      <c r="AR76" s="37" t="s">
        <v>699</v>
      </c>
      <c r="AS76" s="188"/>
      <c r="AT76" s="188"/>
      <c r="AU76" s="37" t="s">
        <v>700</v>
      </c>
      <c r="AV76" s="188"/>
      <c r="AW76" s="188"/>
      <c r="AX76" s="37" t="s">
        <v>701</v>
      </c>
      <c r="AY76" s="40"/>
      <c r="AZ76" s="41"/>
    </row>
    <row r="77" spans="2:52" ht="21" customHeight="1" x14ac:dyDescent="0.4">
      <c r="Q77" s="1"/>
      <c r="R77" s="34"/>
      <c r="S77" s="3" t="s">
        <v>6</v>
      </c>
      <c r="T77" s="189"/>
      <c r="U77" s="189"/>
      <c r="V77" s="189"/>
      <c r="W77" s="189"/>
      <c r="X77" s="189"/>
      <c r="Y77" s="189"/>
      <c r="Z77" s="189"/>
      <c r="AA77" s="189"/>
      <c r="AB77" s="189"/>
      <c r="AC77" s="189"/>
      <c r="AD77" s="189"/>
      <c r="AE77" s="189"/>
      <c r="AF77" s="189"/>
      <c r="AG77" s="189"/>
      <c r="AH77" s="189"/>
      <c r="AI77" s="189"/>
      <c r="AJ77" s="189"/>
      <c r="AK77" s="189"/>
      <c r="AL77" s="189"/>
      <c r="AM77" s="189"/>
      <c r="AN77" s="189"/>
      <c r="AO77" s="189"/>
      <c r="AP77" s="189"/>
      <c r="AQ77" s="189"/>
      <c r="AR77" s="189"/>
      <c r="AS77" s="189"/>
      <c r="AT77" s="189"/>
      <c r="AU77" s="189"/>
      <c r="AV77" s="189"/>
      <c r="AW77" s="189"/>
      <c r="AX77" s="189"/>
      <c r="AY77" s="189"/>
      <c r="AZ77" s="42"/>
    </row>
    <row r="78" spans="2:52" ht="21" customHeight="1" x14ac:dyDescent="0.4">
      <c r="Q78" s="1"/>
      <c r="R78" s="35"/>
      <c r="S78" s="3" t="s">
        <v>7</v>
      </c>
      <c r="T78" s="190" t="s">
        <v>8</v>
      </c>
      <c r="U78" s="190"/>
      <c r="V78" s="190"/>
      <c r="W78" s="190"/>
      <c r="X78" s="190"/>
      <c r="Y78" s="190"/>
      <c r="Z78" s="190"/>
      <c r="AA78" s="190"/>
      <c r="AB78" s="190"/>
      <c r="AC78" s="190"/>
      <c r="AD78" s="190"/>
      <c r="AE78" s="190"/>
      <c r="AF78" s="190"/>
      <c r="AG78" s="190"/>
      <c r="AH78" s="190"/>
      <c r="AI78" s="190"/>
      <c r="AJ78" s="190"/>
      <c r="AK78" s="190"/>
      <c r="AL78" s="190"/>
      <c r="AM78" s="190"/>
      <c r="AN78" s="190"/>
      <c r="AO78" s="190"/>
      <c r="AP78" s="191" t="s">
        <v>9</v>
      </c>
      <c r="AQ78" s="191"/>
      <c r="AR78" s="192"/>
      <c r="AS78" s="192"/>
      <c r="AT78" s="192"/>
      <c r="AU78" s="192"/>
      <c r="AV78" s="192"/>
      <c r="AW78" s="192"/>
      <c r="AX78" s="192"/>
      <c r="AY78" s="192"/>
      <c r="AZ78" s="42"/>
    </row>
    <row r="79" spans="2:52" ht="21" customHeight="1" thickBot="1" x14ac:dyDescent="0.45">
      <c r="Q79" s="43"/>
      <c r="R79" s="44"/>
      <c r="S79" s="45" t="s">
        <v>10</v>
      </c>
      <c r="T79" s="185"/>
      <c r="U79" s="185"/>
      <c r="V79" s="185"/>
      <c r="W79" s="185"/>
      <c r="X79" s="185"/>
      <c r="Y79" s="185"/>
      <c r="Z79" s="185"/>
      <c r="AA79" s="185"/>
      <c r="AB79" s="185"/>
      <c r="AC79" s="185"/>
      <c r="AD79" s="185"/>
      <c r="AE79" s="185"/>
      <c r="AF79" s="185"/>
      <c r="AG79" s="46" t="s">
        <v>11</v>
      </c>
      <c r="AH79" s="14"/>
      <c r="AI79" s="14"/>
      <c r="AJ79" s="14"/>
      <c r="AK79" s="45" t="s">
        <v>12</v>
      </c>
      <c r="AL79" s="186"/>
      <c r="AM79" s="186"/>
      <c r="AN79" s="186"/>
      <c r="AO79" s="186"/>
      <c r="AP79" s="186"/>
      <c r="AQ79" s="186"/>
      <c r="AR79" s="186"/>
      <c r="AS79" s="186"/>
      <c r="AT79" s="186"/>
      <c r="AU79" s="186"/>
      <c r="AV79" s="186"/>
      <c r="AW79" s="186"/>
      <c r="AX79" s="186"/>
      <c r="AY79" s="47" t="s">
        <v>11</v>
      </c>
      <c r="AZ79" s="15"/>
    </row>
    <row r="80" spans="2:52" ht="10.5" customHeight="1" x14ac:dyDescent="0.4">
      <c r="Q80" s="2"/>
      <c r="R80" s="33"/>
      <c r="S80" s="33"/>
      <c r="T80" s="33"/>
      <c r="U80" s="33"/>
      <c r="V80" s="33"/>
      <c r="W80" s="33"/>
      <c r="X80" s="33"/>
      <c r="Y80" s="33"/>
      <c r="Z80" s="33"/>
      <c r="AA80" s="33"/>
      <c r="AB80" s="33"/>
      <c r="AC80" s="33"/>
      <c r="AD80" s="33"/>
      <c r="AE80" s="33"/>
    </row>
    <row r="83" ht="10.5" customHeight="1" x14ac:dyDescent="0.4"/>
  </sheetData>
  <mergeCells count="385">
    <mergeCell ref="T8:AM9"/>
    <mergeCell ref="AN8:AZ9"/>
    <mergeCell ref="AM4:AP5"/>
    <mergeCell ref="AQ4:AW5"/>
    <mergeCell ref="S64:X64"/>
    <mergeCell ref="Y64:AH64"/>
    <mergeCell ref="S65:X65"/>
    <mergeCell ref="Y65:AH65"/>
    <mergeCell ref="S66:X66"/>
    <mergeCell ref="Y66:AH66"/>
    <mergeCell ref="S54:X54"/>
    <mergeCell ref="Y54:AH54"/>
    <mergeCell ref="S55:X55"/>
    <mergeCell ref="Y55:AH55"/>
    <mergeCell ref="S56:X56"/>
    <mergeCell ref="Y56:AH56"/>
    <mergeCell ref="S57:X57"/>
    <mergeCell ref="Y57:AH57"/>
    <mergeCell ref="S58:X58"/>
    <mergeCell ref="Y58:AH58"/>
    <mergeCell ref="S49:X49"/>
    <mergeCell ref="Y49:AH49"/>
    <mergeCell ref="S50:X50"/>
    <mergeCell ref="Y50:AH50"/>
    <mergeCell ref="S67:X67"/>
    <mergeCell ref="Y67:AH67"/>
    <mergeCell ref="S68:X68"/>
    <mergeCell ref="Y68:AH68"/>
    <mergeCell ref="S59:X59"/>
    <mergeCell ref="Y59:AH59"/>
    <mergeCell ref="S60:X60"/>
    <mergeCell ref="Y60:AH60"/>
    <mergeCell ref="S61:X61"/>
    <mergeCell ref="Y61:AH61"/>
    <mergeCell ref="S62:X62"/>
    <mergeCell ref="Y62:AH62"/>
    <mergeCell ref="S63:X63"/>
    <mergeCell ref="Y63:AH63"/>
    <mergeCell ref="S52:X52"/>
    <mergeCell ref="Y52:AH52"/>
    <mergeCell ref="S53:X53"/>
    <mergeCell ref="Y53:AH53"/>
    <mergeCell ref="AM39:AZ39"/>
    <mergeCell ref="Q49:R49"/>
    <mergeCell ref="Y19:AH19"/>
    <mergeCell ref="S23:X23"/>
    <mergeCell ref="Y23:AH23"/>
    <mergeCell ref="S24:X24"/>
    <mergeCell ref="Y24:AH24"/>
    <mergeCell ref="S25:X25"/>
    <mergeCell ref="Y25:AH25"/>
    <mergeCell ref="S26:X26"/>
    <mergeCell ref="Y26:AH26"/>
    <mergeCell ref="S27:X27"/>
    <mergeCell ref="Y27:AH27"/>
    <mergeCell ref="S28:X28"/>
    <mergeCell ref="Y28:AH28"/>
    <mergeCell ref="AI46:AJ46"/>
    <mergeCell ref="AK46:AL46"/>
    <mergeCell ref="Q45:R45"/>
    <mergeCell ref="AI45:AJ45"/>
    <mergeCell ref="AK43:AL43"/>
    <mergeCell ref="S17:X18"/>
    <mergeCell ref="S19:X19"/>
    <mergeCell ref="S20:X20"/>
    <mergeCell ref="Y20:AH20"/>
    <mergeCell ref="S21:X21"/>
    <mergeCell ref="Y21:AH21"/>
    <mergeCell ref="S22:X22"/>
    <mergeCell ref="Y22:AH22"/>
    <mergeCell ref="S51:X51"/>
    <mergeCell ref="Y51:AH51"/>
    <mergeCell ref="Y45:AH45"/>
    <mergeCell ref="S46:X46"/>
    <mergeCell ref="Y46:AH46"/>
    <mergeCell ref="AI14:AJ15"/>
    <mergeCell ref="AE14:AF15"/>
    <mergeCell ref="AA14:AB15"/>
    <mergeCell ref="X14:Z15"/>
    <mergeCell ref="U14:W15"/>
    <mergeCell ref="Q14:T15"/>
    <mergeCell ref="AK56:AL56"/>
    <mergeCell ref="Q56:R56"/>
    <mergeCell ref="AI56:AJ56"/>
    <mergeCell ref="Q52:R52"/>
    <mergeCell ref="AI52:AJ52"/>
    <mergeCell ref="S29:X29"/>
    <mergeCell ref="Y29:AH29"/>
    <mergeCell ref="S30:X30"/>
    <mergeCell ref="Y30:AH30"/>
    <mergeCell ref="S31:X31"/>
    <mergeCell ref="Y31:AH31"/>
    <mergeCell ref="S47:X47"/>
    <mergeCell ref="Y47:AH47"/>
    <mergeCell ref="S48:X48"/>
    <mergeCell ref="Y48:AH48"/>
    <mergeCell ref="AK45:AL45"/>
    <mergeCell ref="Q46:R46"/>
    <mergeCell ref="Y17:AH18"/>
    <mergeCell ref="AK64:AL64"/>
    <mergeCell ref="AF11:AJ11"/>
    <mergeCell ref="AF12:AJ12"/>
    <mergeCell ref="AF13:AJ13"/>
    <mergeCell ref="U11:AE11"/>
    <mergeCell ref="U12:AE13"/>
    <mergeCell ref="Q11:T11"/>
    <mergeCell ref="Q12:T13"/>
    <mergeCell ref="AK58:AL58"/>
    <mergeCell ref="Q57:R57"/>
    <mergeCell ref="AI57:AJ57"/>
    <mergeCell ref="AK52:AL52"/>
    <mergeCell ref="Q53:R53"/>
    <mergeCell ref="AI53:AJ53"/>
    <mergeCell ref="AK53:AL53"/>
    <mergeCell ref="AI49:AJ49"/>
    <mergeCell ref="AK49:AL49"/>
    <mergeCell ref="Q50:R50"/>
    <mergeCell ref="Q51:R51"/>
    <mergeCell ref="Q48:R48"/>
    <mergeCell ref="AK48:AL48"/>
    <mergeCell ref="Q47:R47"/>
    <mergeCell ref="AI47:AJ47"/>
    <mergeCell ref="AK14:AL15"/>
    <mergeCell ref="Q54:R54"/>
    <mergeCell ref="AI54:AJ54"/>
    <mergeCell ref="AK54:AL54"/>
    <mergeCell ref="Q55:R55"/>
    <mergeCell ref="AI55:AJ55"/>
    <mergeCell ref="AK55:AL55"/>
    <mergeCell ref="AK57:AL57"/>
    <mergeCell ref="Q58:R58"/>
    <mergeCell ref="AI61:AJ61"/>
    <mergeCell ref="AK61:AL61"/>
    <mergeCell ref="AI60:AJ60"/>
    <mergeCell ref="AK60:AL60"/>
    <mergeCell ref="Q61:R61"/>
    <mergeCell ref="AK68:AL68"/>
    <mergeCell ref="Q59:R59"/>
    <mergeCell ref="AI59:AJ59"/>
    <mergeCell ref="AK59:AL59"/>
    <mergeCell ref="Q60:R60"/>
    <mergeCell ref="Q68:R68"/>
    <mergeCell ref="AI68:AJ68"/>
    <mergeCell ref="AK66:AL66"/>
    <mergeCell ref="Q67:R67"/>
    <mergeCell ref="AI67:AJ67"/>
    <mergeCell ref="AK67:AL67"/>
    <mergeCell ref="Q66:R66"/>
    <mergeCell ref="AI66:AJ66"/>
    <mergeCell ref="AI64:AJ64"/>
    <mergeCell ref="AK62:AL62"/>
    <mergeCell ref="Q63:R63"/>
    <mergeCell ref="AI63:AJ63"/>
    <mergeCell ref="AK63:AL63"/>
    <mergeCell ref="Q62:R62"/>
    <mergeCell ref="AI62:AJ62"/>
    <mergeCell ref="Q65:R65"/>
    <mergeCell ref="AI65:AJ65"/>
    <mergeCell ref="AK65:AL65"/>
    <mergeCell ref="Q64:R64"/>
    <mergeCell ref="Q75:R75"/>
    <mergeCell ref="AI75:AJ75"/>
    <mergeCell ref="AK75:AL75"/>
    <mergeCell ref="AK73:AL73"/>
    <mergeCell ref="Q74:R74"/>
    <mergeCell ref="AI74:AJ74"/>
    <mergeCell ref="AK74:AL74"/>
    <mergeCell ref="Q73:R73"/>
    <mergeCell ref="AI73:AJ73"/>
    <mergeCell ref="S73:X73"/>
    <mergeCell ref="Y73:AH73"/>
    <mergeCell ref="S74:X74"/>
    <mergeCell ref="Y74:AH74"/>
    <mergeCell ref="S75:X75"/>
    <mergeCell ref="Y75:AH75"/>
    <mergeCell ref="AK71:AL71"/>
    <mergeCell ref="Q72:R72"/>
    <mergeCell ref="AI72:AJ72"/>
    <mergeCell ref="AK72:AL72"/>
    <mergeCell ref="Q71:R71"/>
    <mergeCell ref="AI71:AJ71"/>
    <mergeCell ref="S71:X71"/>
    <mergeCell ref="Y71:AH71"/>
    <mergeCell ref="S72:X72"/>
    <mergeCell ref="Y72:AH72"/>
    <mergeCell ref="AK69:AL69"/>
    <mergeCell ref="Q70:R70"/>
    <mergeCell ref="AI70:AJ70"/>
    <mergeCell ref="AK70:AL70"/>
    <mergeCell ref="Q69:R69"/>
    <mergeCell ref="AI69:AJ69"/>
    <mergeCell ref="S69:X69"/>
    <mergeCell ref="Y69:AH69"/>
    <mergeCell ref="S70:X70"/>
    <mergeCell ref="Y70:AH70"/>
    <mergeCell ref="AQ58:AR59"/>
    <mergeCell ref="AS58:AU59"/>
    <mergeCell ref="AV58:AW59"/>
    <mergeCell ref="AX58:AZ59"/>
    <mergeCell ref="AM58:AP59"/>
    <mergeCell ref="AM40:AZ57"/>
    <mergeCell ref="AI58:AJ58"/>
    <mergeCell ref="S40:X40"/>
    <mergeCell ref="Y40:AH40"/>
    <mergeCell ref="S41:X41"/>
    <mergeCell ref="Y41:AH41"/>
    <mergeCell ref="S42:X42"/>
    <mergeCell ref="Y42:AH42"/>
    <mergeCell ref="S43:X43"/>
    <mergeCell ref="Y43:AH43"/>
    <mergeCell ref="S44:X44"/>
    <mergeCell ref="Y44:AH44"/>
    <mergeCell ref="S45:X45"/>
    <mergeCell ref="AI50:AJ50"/>
    <mergeCell ref="AK50:AL50"/>
    <mergeCell ref="AI51:AJ51"/>
    <mergeCell ref="AK51:AL51"/>
    <mergeCell ref="AK47:AL47"/>
    <mergeCell ref="AI48:AJ48"/>
    <mergeCell ref="Q44:R44"/>
    <mergeCell ref="AI44:AJ44"/>
    <mergeCell ref="AK44:AL44"/>
    <mergeCell ref="Q43:R43"/>
    <mergeCell ref="AI43:AJ43"/>
    <mergeCell ref="AK41:AL41"/>
    <mergeCell ref="Q42:R42"/>
    <mergeCell ref="AI42:AJ42"/>
    <mergeCell ref="AK42:AL42"/>
    <mergeCell ref="Q41:R41"/>
    <mergeCell ref="AI41:AJ41"/>
    <mergeCell ref="AK39:AL39"/>
    <mergeCell ref="Q40:R40"/>
    <mergeCell ref="AI40:AJ40"/>
    <mergeCell ref="AK40:AL40"/>
    <mergeCell ref="Q39:R39"/>
    <mergeCell ref="AI39:AJ39"/>
    <mergeCell ref="S39:X39"/>
    <mergeCell ref="Y39:AH39"/>
    <mergeCell ref="AK37:AL37"/>
    <mergeCell ref="Q38:R38"/>
    <mergeCell ref="AI38:AJ38"/>
    <mergeCell ref="AK38:AL38"/>
    <mergeCell ref="Q37:R37"/>
    <mergeCell ref="AI37:AJ37"/>
    <mergeCell ref="S37:X37"/>
    <mergeCell ref="Y37:AH37"/>
    <mergeCell ref="S38:X38"/>
    <mergeCell ref="Y38:AH38"/>
    <mergeCell ref="AK35:AL35"/>
    <mergeCell ref="Q36:R36"/>
    <mergeCell ref="AI36:AJ36"/>
    <mergeCell ref="AK36:AL36"/>
    <mergeCell ref="Q35:R35"/>
    <mergeCell ref="AI35:AJ35"/>
    <mergeCell ref="S35:X35"/>
    <mergeCell ref="Y35:AH35"/>
    <mergeCell ref="S36:X36"/>
    <mergeCell ref="Y36:AH36"/>
    <mergeCell ref="AK33:AL33"/>
    <mergeCell ref="Q34:R34"/>
    <mergeCell ref="AI34:AJ34"/>
    <mergeCell ref="AK34:AL34"/>
    <mergeCell ref="Q33:R33"/>
    <mergeCell ref="AI33:AJ33"/>
    <mergeCell ref="S33:X33"/>
    <mergeCell ref="Y33:AH33"/>
    <mergeCell ref="S34:X34"/>
    <mergeCell ref="Y34:AH34"/>
    <mergeCell ref="AK31:AL31"/>
    <mergeCell ref="Q32:R32"/>
    <mergeCell ref="AI32:AJ32"/>
    <mergeCell ref="AK32:AL32"/>
    <mergeCell ref="Q31:R31"/>
    <mergeCell ref="AI31:AJ31"/>
    <mergeCell ref="S32:X32"/>
    <mergeCell ref="Y32:AH32"/>
    <mergeCell ref="AK29:AL29"/>
    <mergeCell ref="Q30:R30"/>
    <mergeCell ref="AI30:AJ30"/>
    <mergeCell ref="AK30:AL30"/>
    <mergeCell ref="Q29:R29"/>
    <mergeCell ref="AI29:AJ29"/>
    <mergeCell ref="AK27:AL27"/>
    <mergeCell ref="Q28:R28"/>
    <mergeCell ref="AI28:AJ28"/>
    <mergeCell ref="AK28:AL28"/>
    <mergeCell ref="Q27:R27"/>
    <mergeCell ref="AI27:AJ27"/>
    <mergeCell ref="AI25:AJ25"/>
    <mergeCell ref="AK25:AL25"/>
    <mergeCell ref="Q26:R26"/>
    <mergeCell ref="AI26:AJ26"/>
    <mergeCell ref="AK26:AL26"/>
    <mergeCell ref="Q25:R25"/>
    <mergeCell ref="Q19:R19"/>
    <mergeCell ref="AI23:AJ23"/>
    <mergeCell ref="AK23:AL23"/>
    <mergeCell ref="Q24:R24"/>
    <mergeCell ref="AI24:AJ24"/>
    <mergeCell ref="AK24:AL24"/>
    <mergeCell ref="AI21:AJ21"/>
    <mergeCell ref="AK21:AL21"/>
    <mergeCell ref="Q22:R22"/>
    <mergeCell ref="AK19:AL19"/>
    <mergeCell ref="Q20:R20"/>
    <mergeCell ref="AI20:AJ20"/>
    <mergeCell ref="AK20:AL20"/>
    <mergeCell ref="AT23:AZ24"/>
    <mergeCell ref="AP23:AQ24"/>
    <mergeCell ref="AR23:AS24"/>
    <mergeCell ref="AP25:AQ26"/>
    <mergeCell ref="AR25:AS26"/>
    <mergeCell ref="Q21:R21"/>
    <mergeCell ref="Q23:R23"/>
    <mergeCell ref="AO23:AO24"/>
    <mergeCell ref="AO25:AO26"/>
    <mergeCell ref="AM23:AN24"/>
    <mergeCell ref="AR37:AS38"/>
    <mergeCell ref="AM21:AN22"/>
    <mergeCell ref="AO21:AO22"/>
    <mergeCell ref="AP21:AQ22"/>
    <mergeCell ref="AR21:AS22"/>
    <mergeCell ref="AR27:AS28"/>
    <mergeCell ref="AM37:AN38"/>
    <mergeCell ref="AP37:AQ38"/>
    <mergeCell ref="AR29:AS30"/>
    <mergeCell ref="AP35:AQ36"/>
    <mergeCell ref="AR35:AS36"/>
    <mergeCell ref="AM25:AN26"/>
    <mergeCell ref="AM35:AN36"/>
    <mergeCell ref="AP27:AQ28"/>
    <mergeCell ref="AO27:AO28"/>
    <mergeCell ref="AO29:AO30"/>
    <mergeCell ref="AM33:AN34"/>
    <mergeCell ref="AO33:AO34"/>
    <mergeCell ref="AP33:AQ34"/>
    <mergeCell ref="AO35:AO36"/>
    <mergeCell ref="AT37:AZ38"/>
    <mergeCell ref="AT27:AZ28"/>
    <mergeCell ref="AT29:AZ30"/>
    <mergeCell ref="AT35:AZ36"/>
    <mergeCell ref="Q17:R18"/>
    <mergeCell ref="AC14:AD15"/>
    <mergeCell ref="AT21:AZ22"/>
    <mergeCell ref="AY4:AZ5"/>
    <mergeCell ref="AB4:AE5"/>
    <mergeCell ref="AF4:AL5"/>
    <mergeCell ref="AI17:AJ18"/>
    <mergeCell ref="Q16:AL16"/>
    <mergeCell ref="AK17:AL18"/>
    <mergeCell ref="AK11:AL11"/>
    <mergeCell ref="AK12:AL13"/>
    <mergeCell ref="AI19:AJ19"/>
    <mergeCell ref="AI22:AJ22"/>
    <mergeCell ref="AK22:AL22"/>
    <mergeCell ref="AM18:AZ19"/>
    <mergeCell ref="AM11:AZ11"/>
    <mergeCell ref="AM12:AZ13"/>
    <mergeCell ref="AM14:AZ15"/>
    <mergeCell ref="AM16:AZ17"/>
    <mergeCell ref="AM20:AZ20"/>
    <mergeCell ref="T79:AF79"/>
    <mergeCell ref="AL79:AX79"/>
    <mergeCell ref="BB4:BB5"/>
    <mergeCell ref="AN76:AO76"/>
    <mergeCell ref="AP76:AQ76"/>
    <mergeCell ref="AS76:AT76"/>
    <mergeCell ref="AV76:AW76"/>
    <mergeCell ref="T77:AY77"/>
    <mergeCell ref="T78:AO78"/>
    <mergeCell ref="AP78:AQ78"/>
    <mergeCell ref="AR78:AY78"/>
    <mergeCell ref="AG14:AH15"/>
    <mergeCell ref="AO37:AO38"/>
    <mergeCell ref="AP29:AQ30"/>
    <mergeCell ref="AR33:AS34"/>
    <mergeCell ref="AT33:AZ34"/>
    <mergeCell ref="AM31:AN32"/>
    <mergeCell ref="AO31:AO32"/>
    <mergeCell ref="AP31:AQ32"/>
    <mergeCell ref="AR31:AS32"/>
    <mergeCell ref="AT31:AZ32"/>
    <mergeCell ref="AT25:AZ26"/>
    <mergeCell ref="AM27:AN28"/>
    <mergeCell ref="AM29:AN30"/>
  </mergeCells>
  <phoneticPr fontId="5"/>
  <dataValidations count="1">
    <dataValidation type="list" allowBlank="1" showInputMessage="1" showErrorMessage="1" sqref="BA2" xr:uid="{00000000-0002-0000-0500-000000000000}">
      <formula1>"A,B,C,D,E"</formula1>
    </dataValidation>
  </dataValidations>
  <pageMargins left="0.98425196850393704" right="0.19685039370078741" top="0.19685039370078741" bottom="0.19685039370078741" header="0" footer="0"/>
  <pageSetup paperSize="9" orientation="portrait" r:id="rId1"/>
  <drawing r:id="rId2"/>
  <legacyDrawing r:id="rId3"/>
  <controls>
    <mc:AlternateContent xmlns:mc="http://schemas.openxmlformats.org/markup-compatibility/2006">
      <mc:Choice Requires="x14">
        <control shapeId="4097" r:id="rId4" name="BarCodeCtrl1">
          <controlPr defaultSize="0" recalcAlways="1" autoLine="0" autoPict="0" linkedCell="B75" r:id="rId5">
            <anchor moveWithCells="1">
              <from>
                <xdr:col>39</xdr:col>
                <xdr:colOff>47625</xdr:colOff>
                <xdr:row>59</xdr:row>
                <xdr:rowOff>57150</xdr:rowOff>
              </from>
              <to>
                <xdr:col>50</xdr:col>
                <xdr:colOff>104775</xdr:colOff>
                <xdr:row>74</xdr:row>
                <xdr:rowOff>0</xdr:rowOff>
              </to>
            </anchor>
          </controlPr>
        </control>
      </mc:Choice>
      <mc:Fallback>
        <control shapeId="4097" r:id="rId4" name="BarCodeCtrl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XFC90"/>
  <sheetViews>
    <sheetView tabSelected="1" topLeftCell="P1" zoomScaleNormal="100" zoomScaleSheetLayoutView="100" workbookViewId="0">
      <pane ySplit="2" topLeftCell="A3" activePane="bottomLeft" state="frozen"/>
      <selection pane="bottomLeft" activeCell="BA2" sqref="BA2"/>
    </sheetView>
  </sheetViews>
  <sheetFormatPr defaultColWidth="0" defaultRowHeight="0" customHeight="1" zeroHeight="1" x14ac:dyDescent="0.4"/>
  <cols>
    <col min="1" max="1" width="2.25" style="31" hidden="1" customWidth="1"/>
    <col min="2" max="2" width="11.375" style="31" hidden="1" customWidth="1"/>
    <col min="3" max="3" width="2.25" style="31" hidden="1" customWidth="1"/>
    <col min="4" max="4" width="7.5" style="31" hidden="1" customWidth="1"/>
    <col min="5" max="6" width="3" style="31" hidden="1" customWidth="1"/>
    <col min="7" max="10" width="6.875" style="31" hidden="1" customWidth="1"/>
    <col min="11" max="11" width="3.125" style="31" hidden="1" customWidth="1"/>
    <col min="12" max="14" width="2.25" style="31" hidden="1" customWidth="1"/>
    <col min="15" max="15" width="7.875" style="49" hidden="1" customWidth="1"/>
    <col min="16" max="52" width="2.25" style="4" customWidth="1"/>
    <col min="53" max="53" width="3.375" style="4" customWidth="1"/>
    <col min="54" max="54" width="0.75" style="4" customWidth="1"/>
    <col min="55" max="55" width="75.875" style="4" customWidth="1"/>
    <col min="56" max="16383" width="2.25" style="4" hidden="1"/>
    <col min="16384" max="16384" width="10" style="4" hidden="1" customWidth="1"/>
  </cols>
  <sheetData>
    <row r="1" spans="3:55" ht="4.5" customHeight="1" thickBot="1" x14ac:dyDescent="0.45"/>
    <row r="2" spans="3:55" ht="25.5" customHeight="1" thickBot="1" x14ac:dyDescent="0.45">
      <c r="P2" s="5" t="s">
        <v>702</v>
      </c>
      <c r="BA2" s="110" t="s">
        <v>399</v>
      </c>
      <c r="BB2" s="95"/>
      <c r="BC2" s="309" t="s">
        <v>731</v>
      </c>
    </row>
    <row r="3" spans="3:55" ht="4.5" customHeight="1" x14ac:dyDescent="0.4">
      <c r="BC3" s="187"/>
    </row>
    <row r="4" spans="3:55" ht="20.25" customHeight="1" x14ac:dyDescent="0.4">
      <c r="O4" s="49" t="str">
        <f>BA2</f>
        <v>A</v>
      </c>
      <c r="AY4" s="193" t="s">
        <v>19</v>
      </c>
      <c r="AZ4" s="193"/>
      <c r="BA4" s="52"/>
      <c r="BB4" s="52"/>
      <c r="BC4" s="187"/>
    </row>
    <row r="5" spans="3:55" ht="20.25" customHeight="1" x14ac:dyDescent="0.4">
      <c r="AM5" s="52"/>
      <c r="AN5" s="52"/>
      <c r="AO5" s="52"/>
      <c r="AP5" s="52"/>
      <c r="AQ5" s="52"/>
      <c r="AR5" s="52"/>
      <c r="AS5" s="52"/>
      <c r="AT5" s="52"/>
      <c r="AU5" s="52"/>
      <c r="AV5" s="52"/>
      <c r="AW5" s="52"/>
      <c r="AY5" s="52"/>
      <c r="AZ5" s="52"/>
      <c r="BA5" s="52"/>
      <c r="BB5" s="52"/>
      <c r="BC5" s="74"/>
    </row>
    <row r="6" spans="3:55" ht="20.25" customHeight="1" x14ac:dyDescent="0.4">
      <c r="AM6" s="52"/>
      <c r="AN6" s="52"/>
      <c r="AO6" s="193" t="s">
        <v>684</v>
      </c>
      <c r="AP6" s="193"/>
      <c r="AQ6" s="193"/>
      <c r="AR6" s="193"/>
      <c r="AS6" s="257"/>
      <c r="AT6" s="258"/>
      <c r="AU6" s="258"/>
      <c r="AV6" s="258"/>
      <c r="AW6" s="258"/>
      <c r="AX6" s="258"/>
      <c r="AY6" s="207"/>
      <c r="AZ6" s="52"/>
      <c r="BA6" s="52"/>
      <c r="BB6" s="52"/>
      <c r="BC6" s="74"/>
    </row>
    <row r="7" spans="3:55" ht="20.25" customHeight="1" x14ac:dyDescent="0.4">
      <c r="AB7" s="52"/>
      <c r="AC7" s="52"/>
      <c r="AD7" s="52"/>
      <c r="AE7" s="52"/>
      <c r="AF7" s="52"/>
      <c r="AG7" s="52"/>
      <c r="AH7" s="52"/>
      <c r="AI7" s="52"/>
      <c r="AJ7" s="52"/>
      <c r="AK7" s="52"/>
      <c r="AL7" s="52"/>
      <c r="AM7" s="52"/>
      <c r="AN7" s="52"/>
      <c r="AO7" s="52"/>
      <c r="AP7" s="52"/>
      <c r="AQ7" s="52"/>
      <c r="AR7" s="52"/>
      <c r="AS7" s="52"/>
      <c r="AT7" s="52"/>
      <c r="AU7" s="52"/>
      <c r="AV7" s="52"/>
      <c r="AW7" s="52"/>
      <c r="AY7" s="52"/>
      <c r="AZ7" s="52"/>
      <c r="BA7" s="52"/>
      <c r="BB7" s="52"/>
      <c r="BC7" s="74"/>
    </row>
    <row r="8" spans="3:55" ht="20.25" customHeight="1" x14ac:dyDescent="0.4">
      <c r="AB8" s="52"/>
      <c r="AC8" s="52"/>
      <c r="AD8" s="52"/>
      <c r="AE8" s="52"/>
      <c r="AF8" s="52"/>
      <c r="AG8" s="52"/>
      <c r="AH8" s="52"/>
      <c r="AI8" s="52"/>
      <c r="AJ8" s="52"/>
      <c r="AK8" s="52"/>
      <c r="AL8" s="52"/>
      <c r="AO8" s="193" t="s">
        <v>20</v>
      </c>
      <c r="AP8" s="193"/>
      <c r="AQ8" s="193"/>
      <c r="AR8" s="193"/>
      <c r="AS8" s="257"/>
      <c r="AT8" s="258"/>
      <c r="AU8" s="258"/>
      <c r="AV8" s="258"/>
      <c r="AW8" s="258"/>
      <c r="AX8" s="258"/>
      <c r="AY8" s="207"/>
      <c r="AZ8" s="52"/>
      <c r="BA8" s="52"/>
      <c r="BB8" s="52"/>
      <c r="BC8" s="74"/>
    </row>
    <row r="9" spans="3:55" ht="20.25" customHeight="1" x14ac:dyDescent="0.4">
      <c r="AB9" s="52"/>
      <c r="AC9" s="52"/>
      <c r="AD9" s="52"/>
      <c r="AE9" s="52"/>
      <c r="AF9" s="52"/>
      <c r="AG9" s="52"/>
      <c r="AH9" s="52"/>
      <c r="AI9" s="52"/>
      <c r="AJ9" s="52"/>
      <c r="AK9" s="52"/>
      <c r="AL9" s="52"/>
      <c r="AO9" s="52"/>
      <c r="AP9" s="52"/>
      <c r="AQ9" s="52"/>
      <c r="AR9" s="52"/>
      <c r="AS9" s="52"/>
      <c r="AT9" s="52"/>
      <c r="AU9" s="52"/>
      <c r="AV9" s="52"/>
      <c r="AW9" s="52"/>
      <c r="AX9" s="52"/>
      <c r="AY9" s="52"/>
      <c r="AZ9" s="52"/>
      <c r="BA9" s="52"/>
      <c r="BB9" s="52"/>
      <c r="BC9" s="74"/>
    </row>
    <row r="10" spans="3:55" ht="20.25" customHeight="1" x14ac:dyDescent="0.4">
      <c r="AB10" s="52"/>
      <c r="AC10" s="52"/>
      <c r="AD10" s="52"/>
      <c r="AE10" s="52"/>
      <c r="AF10" s="52"/>
      <c r="AG10" s="52"/>
      <c r="AH10" s="52"/>
      <c r="AI10" s="52"/>
      <c r="AJ10" s="52"/>
      <c r="AK10" s="52"/>
      <c r="AL10" s="52"/>
      <c r="AM10" s="52"/>
      <c r="AN10" s="52"/>
      <c r="AO10" s="52"/>
      <c r="AP10" s="52"/>
      <c r="AQ10" s="52"/>
      <c r="AR10" s="52"/>
      <c r="AS10" s="52"/>
      <c r="AT10" s="52"/>
      <c r="AU10" s="52"/>
      <c r="AV10" s="52"/>
      <c r="AW10" s="52"/>
      <c r="AY10" s="52"/>
      <c r="AZ10" s="52"/>
      <c r="BA10" s="52"/>
      <c r="BB10" s="52"/>
      <c r="BC10" s="74"/>
    </row>
    <row r="11" spans="3:55" ht="4.5" customHeight="1" thickBot="1" x14ac:dyDescent="0.45">
      <c r="C11" s="4"/>
      <c r="D11" s="4"/>
      <c r="E11" s="4"/>
      <c r="F11" s="4"/>
      <c r="G11" s="4"/>
      <c r="H11" s="4"/>
      <c r="I11" s="4"/>
      <c r="J11" s="4"/>
      <c r="K11" s="4"/>
      <c r="L11" s="4"/>
      <c r="M11" s="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row>
    <row r="12" spans="3:55" ht="4.5" customHeight="1" x14ac:dyDescent="0.4">
      <c r="D12" s="4"/>
      <c r="E12" s="4"/>
      <c r="F12" s="4"/>
      <c r="G12" s="4"/>
      <c r="H12" s="4"/>
      <c r="I12" s="4"/>
      <c r="J12" s="4"/>
      <c r="K12" s="4"/>
      <c r="L12" s="4"/>
      <c r="M12" s="4"/>
      <c r="N12" s="4"/>
      <c r="Q12" s="48"/>
      <c r="AZ12" s="42"/>
    </row>
    <row r="13" spans="3:55" ht="10.5" customHeight="1" x14ac:dyDescent="0.15">
      <c r="D13" s="4"/>
      <c r="E13" s="4"/>
      <c r="F13" s="4"/>
      <c r="G13" s="4"/>
      <c r="H13" s="4"/>
      <c r="I13" s="4"/>
      <c r="J13" s="4"/>
      <c r="K13" s="4"/>
      <c r="L13" s="4"/>
      <c r="M13" s="4"/>
      <c r="N13" s="4"/>
      <c r="Q13" s="48"/>
      <c r="T13" s="306" t="s">
        <v>408</v>
      </c>
      <c r="U13" s="306"/>
      <c r="V13" s="306"/>
      <c r="W13" s="306"/>
      <c r="X13" s="306"/>
      <c r="Y13" s="306"/>
      <c r="Z13" s="306"/>
      <c r="AA13" s="306"/>
      <c r="AB13" s="306"/>
      <c r="AC13" s="306"/>
      <c r="AD13" s="306"/>
      <c r="AE13" s="306"/>
      <c r="AF13" s="306"/>
      <c r="AG13" s="306"/>
      <c r="AH13" s="306"/>
      <c r="AI13" s="306"/>
      <c r="AJ13" s="306"/>
      <c r="AK13" s="306"/>
      <c r="AL13" s="306"/>
      <c r="AM13" s="306"/>
      <c r="AN13" s="307" t="s">
        <v>21</v>
      </c>
      <c r="AO13" s="307"/>
      <c r="AP13" s="307"/>
      <c r="AQ13" s="307"/>
      <c r="AR13" s="307"/>
      <c r="AS13" s="307"/>
      <c r="AT13" s="307"/>
      <c r="AU13" s="307"/>
      <c r="AV13" s="307"/>
      <c r="AW13" s="307"/>
      <c r="AX13" s="307"/>
      <c r="AY13" s="307"/>
      <c r="AZ13" s="308"/>
      <c r="BA13" s="65"/>
      <c r="BB13" s="65"/>
    </row>
    <row r="14" spans="3:55" ht="10.5" customHeight="1" x14ac:dyDescent="0.15">
      <c r="Q14" s="48"/>
      <c r="T14" s="306"/>
      <c r="U14" s="306"/>
      <c r="V14" s="306"/>
      <c r="W14" s="306"/>
      <c r="X14" s="306"/>
      <c r="Y14" s="306"/>
      <c r="Z14" s="306"/>
      <c r="AA14" s="306"/>
      <c r="AB14" s="306"/>
      <c r="AC14" s="306"/>
      <c r="AD14" s="306"/>
      <c r="AE14" s="306"/>
      <c r="AF14" s="306"/>
      <c r="AG14" s="306"/>
      <c r="AH14" s="306"/>
      <c r="AI14" s="306"/>
      <c r="AJ14" s="306"/>
      <c r="AK14" s="306"/>
      <c r="AL14" s="306"/>
      <c r="AM14" s="306"/>
      <c r="AN14" s="307"/>
      <c r="AO14" s="307"/>
      <c r="AP14" s="307"/>
      <c r="AQ14" s="307"/>
      <c r="AR14" s="307"/>
      <c r="AS14" s="307"/>
      <c r="AT14" s="307"/>
      <c r="AU14" s="307"/>
      <c r="AV14" s="307"/>
      <c r="AW14" s="307"/>
      <c r="AX14" s="307"/>
      <c r="AY14" s="307"/>
      <c r="AZ14" s="308"/>
      <c r="BA14" s="65"/>
      <c r="BB14" s="65"/>
    </row>
    <row r="15" spans="3:55" ht="4.5" customHeight="1" thickBot="1" x14ac:dyDescent="0.45">
      <c r="Q15" s="43"/>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5"/>
    </row>
    <row r="16" spans="3:55" ht="10.5" customHeight="1" thickBot="1" x14ac:dyDescent="0.45">
      <c r="N16" s="31">
        <v>3</v>
      </c>
      <c r="O16" s="49" t="str">
        <f>IFERROR(HLOOKUP($O$4,学籍記録!$K$2:$O$15,N16,0)&amp;"","")</f>
        <v>○○府立</v>
      </c>
      <c r="Q16" s="221" t="s">
        <v>22</v>
      </c>
      <c r="R16" s="222"/>
      <c r="S16" s="222"/>
      <c r="T16" s="222"/>
      <c r="U16" s="222"/>
      <c r="V16" s="222"/>
      <c r="W16" s="222"/>
      <c r="X16" s="222"/>
      <c r="Y16" s="222"/>
      <c r="Z16" s="222"/>
      <c r="AA16" s="222"/>
      <c r="AB16" s="222"/>
      <c r="AC16" s="222"/>
      <c r="AD16" s="222"/>
      <c r="AE16" s="222"/>
      <c r="AF16" s="222"/>
      <c r="AG16" s="222"/>
      <c r="AH16" s="222"/>
      <c r="AI16" s="222"/>
      <c r="AJ16" s="222"/>
      <c r="AK16" s="352">
        <f ca="1">IF(COUNT(AK19:AL68)=0,"",SUM(AK19:AL68))</f>
        <v>10</v>
      </c>
      <c r="AL16" s="353"/>
      <c r="AM16" s="327" t="s">
        <v>0</v>
      </c>
      <c r="AN16" s="328"/>
      <c r="AO16" s="328"/>
      <c r="AP16" s="329" t="str">
        <f>基礎情報!$D$5&amp;"　"&amp;基礎情報!$D$6&amp;""</f>
        <v>つるはし　じろう</v>
      </c>
      <c r="AQ16" s="328"/>
      <c r="AR16" s="328"/>
      <c r="AS16" s="328"/>
      <c r="AT16" s="328"/>
      <c r="AU16" s="328"/>
      <c r="AV16" s="328"/>
      <c r="AW16" s="328"/>
      <c r="AX16" s="330"/>
      <c r="AY16" s="289" t="s">
        <v>1</v>
      </c>
      <c r="AZ16" s="349"/>
      <c r="BA16" s="69"/>
      <c r="BB16" s="69"/>
    </row>
    <row r="17" spans="2:55" ht="10.5" customHeight="1" thickTop="1" x14ac:dyDescent="0.4">
      <c r="B17" s="31">
        <f>N63</f>
        <v>2</v>
      </c>
      <c r="N17" s="31">
        <v>4</v>
      </c>
      <c r="O17" s="49" t="str">
        <f>IFERROR(HLOOKUP($O$4,学籍記録!$K$2:$O$15,N17,0)&amp;"","")</f>
        <v>■■■■高等学校</v>
      </c>
      <c r="Q17" s="213" t="s">
        <v>23</v>
      </c>
      <c r="R17" s="209"/>
      <c r="S17" s="215" t="s">
        <v>24</v>
      </c>
      <c r="T17" s="216"/>
      <c r="U17" s="216"/>
      <c r="V17" s="216"/>
      <c r="W17" s="216"/>
      <c r="X17" s="243"/>
      <c r="Y17" s="215" t="s">
        <v>25</v>
      </c>
      <c r="Z17" s="216"/>
      <c r="AA17" s="216"/>
      <c r="AB17" s="216"/>
      <c r="AC17" s="216"/>
      <c r="AD17" s="216"/>
      <c r="AE17" s="216"/>
      <c r="AF17" s="216"/>
      <c r="AG17" s="216"/>
      <c r="AH17" s="243"/>
      <c r="AI17" s="209" t="s">
        <v>26</v>
      </c>
      <c r="AJ17" s="209"/>
      <c r="AK17" s="224" t="s">
        <v>27</v>
      </c>
      <c r="AL17" s="225"/>
      <c r="AM17" s="323" t="s">
        <v>44</v>
      </c>
      <c r="AN17" s="324"/>
      <c r="AO17" s="325"/>
      <c r="AP17" s="331" t="str">
        <f>基礎情報!$D$3&amp;"　"&amp;基礎情報!$D$4&amp;""</f>
        <v>鶴橋　次郎</v>
      </c>
      <c r="AQ17" s="332"/>
      <c r="AR17" s="332"/>
      <c r="AS17" s="332"/>
      <c r="AT17" s="332"/>
      <c r="AU17" s="332"/>
      <c r="AV17" s="332"/>
      <c r="AW17" s="332"/>
      <c r="AX17" s="333"/>
      <c r="AY17" s="350"/>
      <c r="AZ17" s="351"/>
      <c r="BA17" s="53"/>
      <c r="BB17" s="53"/>
      <c r="BC17" s="52"/>
    </row>
    <row r="18" spans="2:55" ht="10.5" customHeight="1" x14ac:dyDescent="0.4">
      <c r="B18" s="31">
        <f>O63</f>
        <v>1</v>
      </c>
      <c r="N18" s="31">
        <v>5</v>
      </c>
      <c r="O18" s="49" t="str">
        <f>IFERROR(HLOOKUP($O$4,学籍記録!$K$2:$O$15,N18,0)&amp;"","")</f>
        <v>全日制の課程</v>
      </c>
      <c r="Q18" s="214"/>
      <c r="R18" s="208"/>
      <c r="S18" s="199"/>
      <c r="T18" s="218"/>
      <c r="U18" s="218"/>
      <c r="V18" s="218"/>
      <c r="W18" s="218"/>
      <c r="X18" s="200"/>
      <c r="Y18" s="199"/>
      <c r="Z18" s="218"/>
      <c r="AA18" s="218"/>
      <c r="AB18" s="218"/>
      <c r="AC18" s="218"/>
      <c r="AD18" s="218"/>
      <c r="AE18" s="218"/>
      <c r="AF18" s="218"/>
      <c r="AG18" s="218"/>
      <c r="AH18" s="200"/>
      <c r="AI18" s="208"/>
      <c r="AJ18" s="208"/>
      <c r="AK18" s="226"/>
      <c r="AL18" s="227"/>
      <c r="AM18" s="291"/>
      <c r="AN18" s="292"/>
      <c r="AO18" s="293"/>
      <c r="AP18" s="287"/>
      <c r="AQ18" s="193"/>
      <c r="AR18" s="193"/>
      <c r="AS18" s="193"/>
      <c r="AT18" s="193"/>
      <c r="AU18" s="193"/>
      <c r="AV18" s="193"/>
      <c r="AW18" s="193"/>
      <c r="AX18" s="334"/>
      <c r="AY18" s="220" t="str">
        <f>基礎情報!$D$8&amp;""</f>
        <v>男</v>
      </c>
      <c r="AZ18" s="230"/>
      <c r="BA18" s="53"/>
      <c r="BB18" s="53"/>
    </row>
    <row r="19" spans="2:55" ht="10.5" customHeight="1" x14ac:dyDescent="0.15">
      <c r="B19" s="31" t="str">
        <f ca="1">B17&amp;D19</f>
        <v>240012232</v>
      </c>
      <c r="C19" s="31" t="str">
        <f t="shared" ref="C19:C50" si="0">$O$4&amp;ROW()-18</f>
        <v>A1</v>
      </c>
      <c r="D19" s="31" t="str">
        <f ca="1">IFERROR(VLOOKUP(C19,学習記録!$Z:$AA,2,0),"")</f>
        <v>40012232</v>
      </c>
      <c r="E19" s="31">
        <f t="shared" ref="E19:E50" ca="1" si="1">IFERROR(MID($D19,5,2)*1,"")</f>
        <v>22</v>
      </c>
      <c r="F19" s="31">
        <f ca="1">IFERROR(IF(E19&lt;=RIGHT(YEAR(NOW()),2),2000+E19,1900+E19),"")</f>
        <v>2022</v>
      </c>
      <c r="G19" s="31" t="str">
        <f ca="1">IFERROR(VLOOKUP(LEFT($D19,4)*1,教育課程!$H:$K,3,0),"")</f>
        <v>国語</v>
      </c>
      <c r="H19" s="31" t="str">
        <f ca="1">IFERROR(VLOOKUP(LEFT($D19,4)*1,教育課程!$H:$K,4,0),"")</f>
        <v>現代の国語</v>
      </c>
      <c r="I19" s="31" t="str">
        <f ca="1">IF(G19="教科なし","",IF(G19="学校設定教科",IFERROR(VLOOKUP($C19,学習記録!$Z:$AM,13,0),""),G19))</f>
        <v>国語</v>
      </c>
      <c r="J19" s="31" t="str">
        <f ca="1">IF(H19="学校設定科目",IFERROR(VLOOKUP($C19,学習記録!$Z:$AM,14,0),""),H19)</f>
        <v>現代の国語</v>
      </c>
      <c r="K19" s="31">
        <f t="shared" ref="K19:K50" ca="1" si="2">IFERROR(MID($D19,7,1)*1,"")</f>
        <v>3</v>
      </c>
      <c r="L19" s="31">
        <f t="shared" ref="L19:L50" ca="1" si="3">IFERROR(MID($D19,8,1)*1,"")</f>
        <v>2</v>
      </c>
      <c r="N19" s="31">
        <v>6</v>
      </c>
      <c r="O19" s="49" t="str">
        <f>IFERROR(HLOOKUP($O$4,学籍記録!$K$2:$O$15,N19,0)&amp;"","")</f>
        <v>普通科</v>
      </c>
      <c r="Q19" s="337">
        <f ca="1">F19</f>
        <v>2022</v>
      </c>
      <c r="R19" s="338"/>
      <c r="S19" s="339" t="str">
        <f ca="1">I19</f>
        <v>国語</v>
      </c>
      <c r="T19" s="340"/>
      <c r="U19" s="340"/>
      <c r="V19" s="340"/>
      <c r="W19" s="340"/>
      <c r="X19" s="341"/>
      <c r="Y19" s="342" t="str">
        <f ca="1">J19</f>
        <v>現代の国語</v>
      </c>
      <c r="Z19" s="343"/>
      <c r="AA19" s="343"/>
      <c r="AB19" s="343"/>
      <c r="AC19" s="343"/>
      <c r="AD19" s="343"/>
      <c r="AE19" s="343"/>
      <c r="AF19" s="343"/>
      <c r="AG19" s="343"/>
      <c r="AH19" s="344"/>
      <c r="AI19" s="338">
        <f ca="1">K19</f>
        <v>3</v>
      </c>
      <c r="AJ19" s="345"/>
      <c r="AK19" s="338">
        <f ca="1">L19</f>
        <v>2</v>
      </c>
      <c r="AL19" s="346"/>
      <c r="AM19" s="294"/>
      <c r="AN19" s="295"/>
      <c r="AO19" s="296"/>
      <c r="AP19" s="199"/>
      <c r="AQ19" s="218"/>
      <c r="AR19" s="335" t="str">
        <f>IF(基礎情報!$D$7="","","旧姓")</f>
        <v/>
      </c>
      <c r="AS19" s="335"/>
      <c r="AT19" s="283" t="str">
        <f>IF(基礎情報!$D$7="","",基礎情報!$D$7)</f>
        <v/>
      </c>
      <c r="AU19" s="283"/>
      <c r="AV19" s="283"/>
      <c r="AW19" s="283"/>
      <c r="AX19" s="284"/>
      <c r="AY19" s="218"/>
      <c r="AZ19" s="219"/>
      <c r="BA19" s="53"/>
      <c r="BB19" s="53"/>
    </row>
    <row r="20" spans="2:55" ht="10.5" customHeight="1" x14ac:dyDescent="0.4">
      <c r="B20" s="31" t="str">
        <f ca="1">B18&amp;D20</f>
        <v>140102210</v>
      </c>
      <c r="C20" s="31" t="str">
        <f t="shared" si="0"/>
        <v>A2</v>
      </c>
      <c r="D20" s="31" t="str">
        <f ca="1">IFERROR(VLOOKUP(C20,学習記録!$Z:$AA,2,0),"")</f>
        <v>40102210</v>
      </c>
      <c r="E20" s="31">
        <f t="shared" ca="1" si="1"/>
        <v>22</v>
      </c>
      <c r="F20" s="31">
        <f t="shared" ref="F20:F76" ca="1" si="4">IFERROR(IF(E20&lt;=RIGHT(YEAR(NOW()),2),2000+E20,1900+E20),"")</f>
        <v>2022</v>
      </c>
      <c r="G20" s="31" t="str">
        <f ca="1">IFERROR(VLOOKUP(LEFT($D20,4)*1,教育課程!$H:$K,3,0),"")</f>
        <v>地理歴史</v>
      </c>
      <c r="H20" s="31" t="str">
        <f ca="1">IFERROR(VLOOKUP(LEFT($D20,4)*1,教育課程!$H:$K,4,0),"")</f>
        <v>歴史総合</v>
      </c>
      <c r="I20" s="31" t="str">
        <f ca="1">IF(G20="教科なし","",IF(G20="学校設定教科",IFERROR(VLOOKUP($C20,学習記録!$Z:$AM,13,0),""),G20))</f>
        <v>地理歴史</v>
      </c>
      <c r="J20" s="31" t="str">
        <f ca="1">IF(H20="学校設定科目",IFERROR(VLOOKUP($C20,学習記録!$Z:$AM,14,0),""),H20)</f>
        <v>歴史総合</v>
      </c>
      <c r="K20" s="31">
        <f t="shared" ca="1" si="2"/>
        <v>1</v>
      </c>
      <c r="L20" s="31">
        <f t="shared" ca="1" si="3"/>
        <v>0</v>
      </c>
      <c r="N20" s="31">
        <v>7</v>
      </c>
      <c r="O20" s="49" t="str">
        <f>IFERROR(HLOOKUP($O$4,学籍記録!$K$2:$O$15,N20,0)&amp;"","")</f>
        <v/>
      </c>
      <c r="Q20" s="337">
        <f t="shared" ref="Q20:Q68" ca="1" si="5">F20</f>
        <v>2022</v>
      </c>
      <c r="R20" s="338"/>
      <c r="S20" s="339" t="str">
        <f t="shared" ref="S20:S68" ca="1" si="6">I20</f>
        <v>地理歴史</v>
      </c>
      <c r="T20" s="340"/>
      <c r="U20" s="340"/>
      <c r="V20" s="340"/>
      <c r="W20" s="340"/>
      <c r="X20" s="341"/>
      <c r="Y20" s="342" t="str">
        <f t="shared" ref="Y20:Y68" ca="1" si="7">J20</f>
        <v>歴史総合</v>
      </c>
      <c r="Z20" s="343"/>
      <c r="AA20" s="343"/>
      <c r="AB20" s="343"/>
      <c r="AC20" s="343"/>
      <c r="AD20" s="343"/>
      <c r="AE20" s="343"/>
      <c r="AF20" s="343"/>
      <c r="AG20" s="343"/>
      <c r="AH20" s="344"/>
      <c r="AI20" s="338">
        <f ca="1">K20</f>
        <v>1</v>
      </c>
      <c r="AJ20" s="345"/>
      <c r="AK20" s="338">
        <f ca="1">L20</f>
        <v>0</v>
      </c>
      <c r="AL20" s="346"/>
      <c r="AM20" s="298" t="s">
        <v>2</v>
      </c>
      <c r="AN20" s="299"/>
      <c r="AO20" s="299"/>
      <c r="AP20" s="220" t="str">
        <f>基礎情報!$D$9&amp;""</f>
        <v>平成</v>
      </c>
      <c r="AQ20" s="220"/>
      <c r="AR20" s="220" t="str">
        <f>基礎情報!$D$10&amp;""</f>
        <v/>
      </c>
      <c r="AS20" s="220"/>
      <c r="AT20" s="220" t="s">
        <v>13</v>
      </c>
      <c r="AU20" s="193" t="str">
        <f>基礎情報!$D$11&amp;""</f>
        <v/>
      </c>
      <c r="AV20" s="193"/>
      <c r="AW20" s="220" t="s">
        <v>14</v>
      </c>
      <c r="AX20" s="193" t="str">
        <f>基礎情報!$D$12&amp;""</f>
        <v/>
      </c>
      <c r="AY20" s="193"/>
      <c r="AZ20" s="230" t="s">
        <v>15</v>
      </c>
      <c r="BA20" s="53"/>
      <c r="BB20" s="53"/>
    </row>
    <row r="21" spans="2:55" ht="10.5" customHeight="1" thickBot="1" x14ac:dyDescent="0.45">
      <c r="B21" s="31" t="str">
        <f t="shared" ref="B21:B68" ca="1" si="8">B19&amp;D21</f>
        <v>24001223240142222</v>
      </c>
      <c r="C21" s="31" t="str">
        <f t="shared" si="0"/>
        <v>A3</v>
      </c>
      <c r="D21" s="31" t="str">
        <f ca="1">IFERROR(VLOOKUP(C21,学習記録!$Z:$AA,2,0),"")</f>
        <v>40142222</v>
      </c>
      <c r="E21" s="31">
        <f t="shared" ca="1" si="1"/>
        <v>22</v>
      </c>
      <c r="F21" s="31">
        <f t="shared" ca="1" si="4"/>
        <v>2022</v>
      </c>
      <c r="G21" s="31" t="str">
        <f ca="1">IFERROR(VLOOKUP(LEFT($D21,4)*1,教育課程!$H:$K,3,0),"")</f>
        <v>公民</v>
      </c>
      <c r="H21" s="31" t="str">
        <f ca="1">IFERROR(VLOOKUP(LEFT($D21,4)*1,教育課程!$H:$K,4,0),"")</f>
        <v>公共</v>
      </c>
      <c r="I21" s="31" t="str">
        <f ca="1">IF(G21="教科なし","",IF(G21="学校設定教科",IFERROR(VLOOKUP($C21,学習記録!$Z:$AM,13,0),""),G21))</f>
        <v>公民</v>
      </c>
      <c r="J21" s="31" t="str">
        <f ca="1">IF(H21="学校設定科目",IFERROR(VLOOKUP($C21,学習記録!$Z:$AM,14,0),""),H21)</f>
        <v>公共</v>
      </c>
      <c r="K21" s="31">
        <f ca="1">IFERROR(MID($D21,7,1)*1,"")</f>
        <v>2</v>
      </c>
      <c r="L21" s="31">
        <f t="shared" ca="1" si="3"/>
        <v>2</v>
      </c>
      <c r="N21" s="31">
        <v>8</v>
      </c>
      <c r="O21" s="49" t="str">
        <f>IFERROR(HLOOKUP($O$4,学籍記録!$K$2:$O$15,N21,0)&amp;"","")</f>
        <v>2022</v>
      </c>
      <c r="Q21" s="337">
        <f t="shared" ca="1" si="5"/>
        <v>2022</v>
      </c>
      <c r="R21" s="338"/>
      <c r="S21" s="339" t="str">
        <f t="shared" ca="1" si="6"/>
        <v>公民</v>
      </c>
      <c r="T21" s="340"/>
      <c r="U21" s="340"/>
      <c r="V21" s="340"/>
      <c r="W21" s="340"/>
      <c r="X21" s="341"/>
      <c r="Y21" s="342" t="str">
        <f t="shared" ca="1" si="7"/>
        <v>公共</v>
      </c>
      <c r="Z21" s="343"/>
      <c r="AA21" s="343"/>
      <c r="AB21" s="343"/>
      <c r="AC21" s="343"/>
      <c r="AD21" s="343"/>
      <c r="AE21" s="343"/>
      <c r="AF21" s="343"/>
      <c r="AG21" s="343"/>
      <c r="AH21" s="344"/>
      <c r="AI21" s="338">
        <f ca="1">K21</f>
        <v>2</v>
      </c>
      <c r="AJ21" s="345"/>
      <c r="AK21" s="338">
        <f ca="1">L21</f>
        <v>2</v>
      </c>
      <c r="AL21" s="346"/>
      <c r="AM21" s="301"/>
      <c r="AN21" s="302"/>
      <c r="AO21" s="302"/>
      <c r="AP21" s="194"/>
      <c r="AQ21" s="194"/>
      <c r="AR21" s="194"/>
      <c r="AS21" s="194"/>
      <c r="AT21" s="194"/>
      <c r="AU21" s="194"/>
      <c r="AV21" s="194"/>
      <c r="AW21" s="194"/>
      <c r="AX21" s="194"/>
      <c r="AY21" s="194"/>
      <c r="AZ21" s="297"/>
      <c r="BA21" s="53"/>
      <c r="BB21" s="53"/>
    </row>
    <row r="22" spans="2:55" ht="10.5" customHeight="1" thickBot="1" x14ac:dyDescent="0.45">
      <c r="B22" s="31" t="str">
        <f t="shared" ca="1" si="8"/>
        <v>14010221040352210</v>
      </c>
      <c r="C22" s="31" t="str">
        <f t="shared" si="0"/>
        <v>A4</v>
      </c>
      <c r="D22" s="31" t="str">
        <f ca="1">IFERROR(VLOOKUP(C22,学習記録!$Z:$AA,2,0),"")</f>
        <v>40352210</v>
      </c>
      <c r="E22" s="31">
        <f t="shared" ca="1" si="1"/>
        <v>22</v>
      </c>
      <c r="F22" s="31">
        <f t="shared" ca="1" si="4"/>
        <v>2022</v>
      </c>
      <c r="G22" s="31" t="str">
        <f ca="1">IFERROR(VLOOKUP(LEFT($D22,4)*1,教育課程!$H:$K,3,0),"")</f>
        <v>保健体育</v>
      </c>
      <c r="H22" s="31" t="str">
        <f ca="1">IFERROR(VLOOKUP(LEFT($D22,4)*1,教育課程!$H:$K,4,0),"")</f>
        <v>体育</v>
      </c>
      <c r="I22" s="31" t="str">
        <f ca="1">IF(G22="教科なし","",IF(G22="学校設定教科",IFERROR(VLOOKUP($C22,学習記録!$Z:$AM,13,0),""),G22))</f>
        <v>保健体育</v>
      </c>
      <c r="J22" s="31" t="str">
        <f ca="1">IF(H22="学校設定科目",IFERROR(VLOOKUP($C22,学習記録!$Z:$AM,14,0),""),H22)</f>
        <v>体育</v>
      </c>
      <c r="K22" s="31">
        <f t="shared" ca="1" si="2"/>
        <v>1</v>
      </c>
      <c r="L22" s="31">
        <f t="shared" ca="1" si="3"/>
        <v>0</v>
      </c>
      <c r="N22" s="31">
        <v>9</v>
      </c>
      <c r="O22" s="49" t="str">
        <f>IFERROR(HLOOKUP($O$4,学籍記録!$K$2:$O$15,N22,0)&amp;"","")</f>
        <v>4</v>
      </c>
      <c r="Q22" s="337">
        <f t="shared" ca="1" si="5"/>
        <v>2022</v>
      </c>
      <c r="R22" s="338"/>
      <c r="S22" s="339" t="str">
        <f t="shared" ca="1" si="6"/>
        <v>保健体育</v>
      </c>
      <c r="T22" s="340"/>
      <c r="U22" s="340"/>
      <c r="V22" s="340"/>
      <c r="W22" s="340"/>
      <c r="X22" s="341"/>
      <c r="Y22" s="342" t="str">
        <f t="shared" ca="1" si="7"/>
        <v>体育</v>
      </c>
      <c r="Z22" s="343"/>
      <c r="AA22" s="343"/>
      <c r="AB22" s="343"/>
      <c r="AC22" s="343"/>
      <c r="AD22" s="343"/>
      <c r="AE22" s="343"/>
      <c r="AF22" s="343"/>
      <c r="AG22" s="343"/>
      <c r="AH22" s="344"/>
      <c r="AI22" s="338">
        <f t="shared" ref="AI22:AI68" ca="1" si="9">K22</f>
        <v>1</v>
      </c>
      <c r="AJ22" s="345"/>
      <c r="AK22" s="338">
        <f t="shared" ref="AK22:AK68" ca="1" si="10">L22</f>
        <v>0</v>
      </c>
      <c r="AL22" s="346"/>
      <c r="AM22" s="221" t="s">
        <v>16</v>
      </c>
      <c r="AN22" s="222"/>
      <c r="AO22" s="222"/>
      <c r="AP22" s="222"/>
      <c r="AQ22" s="222"/>
      <c r="AR22" s="222"/>
      <c r="AS22" s="222"/>
      <c r="AT22" s="222"/>
      <c r="AU22" s="222"/>
      <c r="AV22" s="222"/>
      <c r="AW22" s="222"/>
      <c r="AX22" s="222"/>
      <c r="AY22" s="222"/>
      <c r="AZ22" s="223"/>
      <c r="BA22" s="53"/>
      <c r="BB22" s="53"/>
    </row>
    <row r="23" spans="2:55" ht="10.5" customHeight="1" thickTop="1" x14ac:dyDescent="0.4">
      <c r="B23" s="31" t="str">
        <f t="shared" ca="1" si="8"/>
        <v>2400122324014222240362221</v>
      </c>
      <c r="C23" s="31" t="str">
        <f t="shared" si="0"/>
        <v>A5</v>
      </c>
      <c r="D23" s="31" t="str">
        <f ca="1">IFERROR(VLOOKUP(C23,学習記録!$Z:$AA,2,0),"")</f>
        <v>40362221</v>
      </c>
      <c r="E23" s="31">
        <f t="shared" ca="1" si="1"/>
        <v>22</v>
      </c>
      <c r="F23" s="31">
        <f t="shared" ca="1" si="4"/>
        <v>2022</v>
      </c>
      <c r="G23" s="31" t="str">
        <f ca="1">IFERROR(VLOOKUP(LEFT($D23,4)*1,教育課程!$H:$K,3,0),"")</f>
        <v>保健体育</v>
      </c>
      <c r="H23" s="31" t="str">
        <f ca="1">IFERROR(VLOOKUP(LEFT($D23,4)*1,教育課程!$H:$K,4,0),"")</f>
        <v>保健</v>
      </c>
      <c r="I23" s="31" t="str">
        <f ca="1">IF(G23="教科なし","",IF(G23="学校設定教科",IFERROR(VLOOKUP($C23,学習記録!$Z:$AM,13,0),""),G23))</f>
        <v>保健体育</v>
      </c>
      <c r="J23" s="31" t="str">
        <f ca="1">IF(H23="学校設定科目",IFERROR(VLOOKUP($C23,学習記録!$Z:$AM,14,0),""),H23)</f>
        <v>保健</v>
      </c>
      <c r="K23" s="31">
        <f t="shared" ca="1" si="2"/>
        <v>2</v>
      </c>
      <c r="L23" s="31">
        <f t="shared" ca="1" si="3"/>
        <v>1</v>
      </c>
      <c r="N23" s="31">
        <v>10</v>
      </c>
      <c r="O23" s="49" t="str">
        <f>IFERROR(HLOOKUP($O$4,学籍記録!$K$2:$O$15,N23,0)&amp;"","")</f>
        <v>入学</v>
      </c>
      <c r="Q23" s="337">
        <f t="shared" ca="1" si="5"/>
        <v>2022</v>
      </c>
      <c r="R23" s="338"/>
      <c r="S23" s="339" t="str">
        <f t="shared" ca="1" si="6"/>
        <v>保健体育</v>
      </c>
      <c r="T23" s="340"/>
      <c r="U23" s="340"/>
      <c r="V23" s="340"/>
      <c r="W23" s="340"/>
      <c r="X23" s="341"/>
      <c r="Y23" s="342" t="str">
        <f t="shared" ca="1" si="7"/>
        <v>保健</v>
      </c>
      <c r="Z23" s="343"/>
      <c r="AA23" s="343"/>
      <c r="AB23" s="343"/>
      <c r="AC23" s="343"/>
      <c r="AD23" s="343"/>
      <c r="AE23" s="343"/>
      <c r="AF23" s="343"/>
      <c r="AG23" s="343"/>
      <c r="AH23" s="344"/>
      <c r="AI23" s="338">
        <f t="shared" ca="1" si="9"/>
        <v>2</v>
      </c>
      <c r="AJ23" s="345"/>
      <c r="AK23" s="338">
        <f t="shared" ca="1" si="10"/>
        <v>1</v>
      </c>
      <c r="AL23" s="346"/>
      <c r="AM23" s="237" t="str">
        <f>O16&amp;" "&amp;O17</f>
        <v>○○府立 ■■■■高等学校</v>
      </c>
      <c r="AN23" s="238"/>
      <c r="AO23" s="238"/>
      <c r="AP23" s="238"/>
      <c r="AQ23" s="238"/>
      <c r="AR23" s="238"/>
      <c r="AS23" s="238"/>
      <c r="AT23" s="238"/>
      <c r="AU23" s="238"/>
      <c r="AV23" s="238"/>
      <c r="AW23" s="238"/>
      <c r="AX23" s="238"/>
      <c r="AY23" s="238"/>
      <c r="AZ23" s="239"/>
      <c r="BA23" s="53"/>
      <c r="BB23" s="53"/>
    </row>
    <row r="24" spans="2:55" ht="10.5" customHeight="1" x14ac:dyDescent="0.4">
      <c r="B24" s="31" t="str">
        <f t="shared" ca="1" si="8"/>
        <v>1401022104035221040472222</v>
      </c>
      <c r="C24" s="31" t="str">
        <f t="shared" si="0"/>
        <v>A6</v>
      </c>
      <c r="D24" s="31" t="str">
        <f ca="1">IFERROR(VLOOKUP(C24,学習記録!$Z:$AA,2,0),"")</f>
        <v>40472222</v>
      </c>
      <c r="E24" s="31">
        <f t="shared" ca="1" si="1"/>
        <v>22</v>
      </c>
      <c r="F24" s="31">
        <f t="shared" ca="1" si="4"/>
        <v>2022</v>
      </c>
      <c r="G24" s="31" t="str">
        <f ca="1">IFERROR(VLOOKUP(LEFT($D24,4)*1,教育課程!$H:$K,3,0),"")</f>
        <v>芸術</v>
      </c>
      <c r="H24" s="31" t="str">
        <f ca="1">IFERROR(VLOOKUP(LEFT($D24,4)*1,教育課程!$H:$K,4,0),"")</f>
        <v>書道Ⅰ</v>
      </c>
      <c r="I24" s="31" t="str">
        <f ca="1">IF(G24="教科なし","",IF(G24="学校設定教科",IFERROR(VLOOKUP($C24,学習記録!$Z:$AM,13,0),""),G24))</f>
        <v>芸術</v>
      </c>
      <c r="J24" s="31" t="str">
        <f ca="1">IF(H24="学校設定科目",IFERROR(VLOOKUP($C24,学習記録!$Z:$AM,14,0),""),H24)</f>
        <v>書道Ⅰ</v>
      </c>
      <c r="K24" s="31">
        <f t="shared" ca="1" si="2"/>
        <v>2</v>
      </c>
      <c r="L24" s="31">
        <f t="shared" ca="1" si="3"/>
        <v>2</v>
      </c>
      <c r="N24" s="31">
        <v>11</v>
      </c>
      <c r="O24" s="49" t="str">
        <f>IFERROR(HLOOKUP($O$4,学籍記録!$K$2:$O$15,N24,0)&amp;"","")</f>
        <v>2023</v>
      </c>
      <c r="Q24" s="337">
        <f t="shared" ca="1" si="5"/>
        <v>2022</v>
      </c>
      <c r="R24" s="338"/>
      <c r="S24" s="339" t="str">
        <f t="shared" ca="1" si="6"/>
        <v>芸術</v>
      </c>
      <c r="T24" s="340"/>
      <c r="U24" s="340"/>
      <c r="V24" s="340"/>
      <c r="W24" s="340"/>
      <c r="X24" s="341"/>
      <c r="Y24" s="342" t="str">
        <f t="shared" ca="1" si="7"/>
        <v>書道Ⅰ</v>
      </c>
      <c r="Z24" s="343"/>
      <c r="AA24" s="343"/>
      <c r="AB24" s="343"/>
      <c r="AC24" s="343"/>
      <c r="AD24" s="343"/>
      <c r="AE24" s="343"/>
      <c r="AF24" s="343"/>
      <c r="AG24" s="343"/>
      <c r="AH24" s="344"/>
      <c r="AI24" s="338">
        <f t="shared" ca="1" si="9"/>
        <v>2</v>
      </c>
      <c r="AJ24" s="345"/>
      <c r="AK24" s="338">
        <f t="shared" ca="1" si="10"/>
        <v>2</v>
      </c>
      <c r="AL24" s="346"/>
      <c r="AM24" s="240"/>
      <c r="AN24" s="233"/>
      <c r="AO24" s="233"/>
      <c r="AP24" s="233"/>
      <c r="AQ24" s="233"/>
      <c r="AR24" s="233"/>
      <c r="AS24" s="233"/>
      <c r="AT24" s="233"/>
      <c r="AU24" s="233"/>
      <c r="AV24" s="233"/>
      <c r="AW24" s="233"/>
      <c r="AX24" s="233"/>
      <c r="AY24" s="233"/>
      <c r="AZ24" s="234"/>
      <c r="BA24" s="53"/>
      <c r="BB24" s="53"/>
    </row>
    <row r="25" spans="2:55" ht="10.5" customHeight="1" x14ac:dyDescent="0.4">
      <c r="B25" s="31" t="str">
        <f t="shared" ca="1" si="8"/>
        <v>240012232401422224036222140592232</v>
      </c>
      <c r="C25" s="31" t="str">
        <f t="shared" si="0"/>
        <v>A7</v>
      </c>
      <c r="D25" s="31" t="str">
        <f ca="1">IFERROR(VLOOKUP(C25,学習記録!$Z:$AA,2,0),"")</f>
        <v>40592232</v>
      </c>
      <c r="E25" s="31">
        <f t="shared" ca="1" si="1"/>
        <v>22</v>
      </c>
      <c r="F25" s="31">
        <f t="shared" ca="1" si="4"/>
        <v>2022</v>
      </c>
      <c r="G25" s="31" t="str">
        <f ca="1">IFERROR(VLOOKUP(LEFT($D25,4)*1,教育課程!$H:$K,3,0),"")</f>
        <v>家庭</v>
      </c>
      <c r="H25" s="31" t="str">
        <f ca="1">IFERROR(VLOOKUP(LEFT($D25,4)*1,教育課程!$H:$K,4,0),"")</f>
        <v>家庭総合</v>
      </c>
      <c r="I25" s="31" t="str">
        <f ca="1">IF(G25="教科なし","",IF(G25="学校設定教科",IFERROR(VLOOKUP($C25,学習記録!$Z:$AM,13,0),""),G25))</f>
        <v>家庭</v>
      </c>
      <c r="J25" s="31" t="str">
        <f ca="1">IF(H25="学校設定科目",IFERROR(VLOOKUP($C25,学習記録!$Z:$AM,14,0),""),H25)</f>
        <v>家庭総合</v>
      </c>
      <c r="K25" s="31">
        <f t="shared" ca="1" si="2"/>
        <v>3</v>
      </c>
      <c r="L25" s="31">
        <f t="shared" ca="1" si="3"/>
        <v>2</v>
      </c>
      <c r="N25" s="31">
        <v>12</v>
      </c>
      <c r="O25" s="49" t="str">
        <f>IFERROR(HLOOKUP($O$4,学籍記録!$K$2:$O$15,N25,0)&amp;"","")</f>
        <v>12</v>
      </c>
      <c r="Q25" s="337">
        <f t="shared" ca="1" si="5"/>
        <v>2022</v>
      </c>
      <c r="R25" s="338"/>
      <c r="S25" s="339" t="str">
        <f t="shared" ca="1" si="6"/>
        <v>家庭</v>
      </c>
      <c r="T25" s="340"/>
      <c r="U25" s="340"/>
      <c r="V25" s="340"/>
      <c r="W25" s="340"/>
      <c r="X25" s="341"/>
      <c r="Y25" s="342" t="str">
        <f t="shared" ca="1" si="7"/>
        <v>家庭総合</v>
      </c>
      <c r="Z25" s="343"/>
      <c r="AA25" s="343"/>
      <c r="AB25" s="343"/>
      <c r="AC25" s="343"/>
      <c r="AD25" s="343"/>
      <c r="AE25" s="343"/>
      <c r="AF25" s="343"/>
      <c r="AG25" s="343"/>
      <c r="AH25" s="344"/>
      <c r="AI25" s="338">
        <f t="shared" ca="1" si="9"/>
        <v>3</v>
      </c>
      <c r="AJ25" s="345"/>
      <c r="AK25" s="338">
        <f t="shared" ca="1" si="10"/>
        <v>2</v>
      </c>
      <c r="AL25" s="346"/>
      <c r="AM25" s="240" t="str">
        <f>O18&amp;" "&amp;O19&amp;" "&amp;O20</f>
        <v xml:space="preserve">全日制の課程 普通科 </v>
      </c>
      <c r="AN25" s="233"/>
      <c r="AO25" s="233"/>
      <c r="AP25" s="233"/>
      <c r="AQ25" s="233"/>
      <c r="AR25" s="233"/>
      <c r="AS25" s="233"/>
      <c r="AT25" s="233"/>
      <c r="AU25" s="233"/>
      <c r="AV25" s="233"/>
      <c r="AW25" s="233"/>
      <c r="AX25" s="233"/>
      <c r="AY25" s="233"/>
      <c r="AZ25" s="234"/>
    </row>
    <row r="26" spans="2:55" ht="10.5" customHeight="1" x14ac:dyDescent="0.4">
      <c r="B26" s="31" t="str">
        <f t="shared" ca="1" si="8"/>
        <v>140102210403522104047222240672201</v>
      </c>
      <c r="C26" s="31" t="str">
        <f t="shared" si="0"/>
        <v>A8</v>
      </c>
      <c r="D26" s="31" t="str">
        <f ca="1">IFERROR(VLOOKUP(C26,学習記録!$Z:$AA,2,0),"")</f>
        <v>40672201</v>
      </c>
      <c r="E26" s="31">
        <f t="shared" ca="1" si="1"/>
        <v>22</v>
      </c>
      <c r="F26" s="31">
        <f t="shared" ca="1" si="4"/>
        <v>2022</v>
      </c>
      <c r="G26" s="31" t="str">
        <f ca="1">IFERROR(VLOOKUP(LEFT($D26,4)*1,教育課程!$H:$K,3,0),"")</f>
        <v>教科なし</v>
      </c>
      <c r="H26" s="31" t="str">
        <f ca="1">IFERROR(VLOOKUP(LEFT($D26,4)*1,教育課程!$H:$K,4,0),"")</f>
        <v>総合的な探究の時間</v>
      </c>
      <c r="I26" s="31" t="str">
        <f ca="1">IF(G26="教科なし","",IF(G26="学校設定教科",IFERROR(VLOOKUP($C26,学習記録!$Z:$AM,13,0),""),G26))</f>
        <v/>
      </c>
      <c r="J26" s="31" t="str">
        <f ca="1">IF(H26="学校設定科目",IFERROR(VLOOKUP($C26,学習記録!$Z:$AM,14,0),""),H26)</f>
        <v>総合的な探究の時間</v>
      </c>
      <c r="K26" s="31">
        <f t="shared" ca="1" si="2"/>
        <v>0</v>
      </c>
      <c r="L26" s="31">
        <f t="shared" ca="1" si="3"/>
        <v>1</v>
      </c>
      <c r="N26" s="31">
        <v>13</v>
      </c>
      <c r="O26" s="49" t="str">
        <f>IFERROR(HLOOKUP($O$4,学籍記録!$K$2:$O$15,N26,0)&amp;"","")</f>
        <v>31</v>
      </c>
      <c r="Q26" s="337">
        <f t="shared" ca="1" si="5"/>
        <v>2022</v>
      </c>
      <c r="R26" s="338"/>
      <c r="S26" s="339" t="str">
        <f t="shared" ca="1" si="6"/>
        <v/>
      </c>
      <c r="T26" s="340"/>
      <c r="U26" s="340"/>
      <c r="V26" s="340"/>
      <c r="W26" s="340"/>
      <c r="X26" s="341"/>
      <c r="Y26" s="342" t="str">
        <f t="shared" ca="1" si="7"/>
        <v>総合的な探究の時間</v>
      </c>
      <c r="Z26" s="343"/>
      <c r="AA26" s="343"/>
      <c r="AB26" s="343"/>
      <c r="AC26" s="343"/>
      <c r="AD26" s="343"/>
      <c r="AE26" s="343"/>
      <c r="AF26" s="343"/>
      <c r="AG26" s="343"/>
      <c r="AH26" s="344"/>
      <c r="AI26" s="338">
        <f t="shared" ca="1" si="9"/>
        <v>0</v>
      </c>
      <c r="AJ26" s="345"/>
      <c r="AK26" s="338">
        <f t="shared" ca="1" si="10"/>
        <v>1</v>
      </c>
      <c r="AL26" s="346"/>
      <c r="AM26" s="240"/>
      <c r="AN26" s="233"/>
      <c r="AO26" s="233"/>
      <c r="AP26" s="233"/>
      <c r="AQ26" s="233"/>
      <c r="AR26" s="233"/>
      <c r="AS26" s="233"/>
      <c r="AT26" s="233"/>
      <c r="AU26" s="233"/>
      <c r="AV26" s="233"/>
      <c r="AW26" s="233"/>
      <c r="AX26" s="233"/>
      <c r="AY26" s="233"/>
      <c r="AZ26" s="234"/>
    </row>
    <row r="27" spans="2:55" ht="10.5" customHeight="1" x14ac:dyDescent="0.4">
      <c r="B27" s="31" t="str">
        <f t="shared" ca="1" si="8"/>
        <v>240012232401422224036222140592232</v>
      </c>
      <c r="C27" s="31" t="str">
        <f t="shared" si="0"/>
        <v>A9</v>
      </c>
      <c r="D27" s="31" t="str">
        <f>IFERROR(VLOOKUP(C27,学習記録!$Z:$AA,2,0),"")</f>
        <v/>
      </c>
      <c r="E27" s="31" t="str">
        <f t="shared" si="1"/>
        <v/>
      </c>
      <c r="F27" s="31" t="str">
        <f t="shared" ca="1" si="4"/>
        <v/>
      </c>
      <c r="G27" s="31" t="str">
        <f>IFERROR(VLOOKUP(LEFT($D27,4)*1,教育課程!$H:$K,3,0),"")</f>
        <v/>
      </c>
      <c r="H27" s="31" t="str">
        <f>IFERROR(VLOOKUP(LEFT($D27,4)*1,教育課程!$H:$K,4,0),"")</f>
        <v/>
      </c>
      <c r="I27" s="31" t="str">
        <f>IF(G27="教科なし","",IF(G27="学校設定教科",IFERROR(VLOOKUP($C27,学習記録!$Z:$AM,13,0),""),G27))</f>
        <v/>
      </c>
      <c r="J27" s="31" t="str">
        <f>IF(H27="学校設定科目",IFERROR(VLOOKUP($C27,学習記録!$Z:$AM,14,0),""),H27)</f>
        <v/>
      </c>
      <c r="K27" s="31" t="str">
        <f t="shared" si="2"/>
        <v/>
      </c>
      <c r="L27" s="31" t="str">
        <f t="shared" si="3"/>
        <v/>
      </c>
      <c r="N27" s="31">
        <v>14</v>
      </c>
      <c r="O27" s="49" t="str">
        <f>IFERROR(HLOOKUP($O$4,学籍記録!$K$2:$O$15,N27,0)&amp;"","")</f>
        <v>退学</v>
      </c>
      <c r="Q27" s="337" t="str">
        <f t="shared" ca="1" si="5"/>
        <v/>
      </c>
      <c r="R27" s="338"/>
      <c r="S27" s="339" t="str">
        <f t="shared" si="6"/>
        <v/>
      </c>
      <c r="T27" s="340"/>
      <c r="U27" s="340"/>
      <c r="V27" s="340"/>
      <c r="W27" s="340"/>
      <c r="X27" s="341"/>
      <c r="Y27" s="342" t="str">
        <f t="shared" si="7"/>
        <v/>
      </c>
      <c r="Z27" s="343"/>
      <c r="AA27" s="343"/>
      <c r="AB27" s="343"/>
      <c r="AC27" s="343"/>
      <c r="AD27" s="343"/>
      <c r="AE27" s="343"/>
      <c r="AF27" s="343"/>
      <c r="AG27" s="343"/>
      <c r="AH27" s="344"/>
      <c r="AI27" s="338" t="str">
        <f t="shared" si="9"/>
        <v/>
      </c>
      <c r="AJ27" s="345"/>
      <c r="AK27" s="338" t="str">
        <f t="shared" si="10"/>
        <v/>
      </c>
      <c r="AL27" s="346"/>
      <c r="AM27" s="233" t="str">
        <f>O21&amp;"年"&amp;" "&amp;O22&amp;"月"&amp;" "&amp;O23</f>
        <v>2022年 4月 入学</v>
      </c>
      <c r="AN27" s="233"/>
      <c r="AO27" s="233"/>
      <c r="AP27" s="233"/>
      <c r="AQ27" s="233"/>
      <c r="AR27" s="233"/>
      <c r="AS27" s="233"/>
      <c r="AT27" s="233"/>
      <c r="AU27" s="233"/>
      <c r="AV27" s="233"/>
      <c r="AW27" s="233"/>
      <c r="AX27" s="233"/>
      <c r="AY27" s="233"/>
      <c r="AZ27" s="234"/>
      <c r="BA27" s="52"/>
      <c r="BB27" s="52"/>
    </row>
    <row r="28" spans="2:55" ht="10.5" customHeight="1" x14ac:dyDescent="0.4">
      <c r="B28" s="31" t="str">
        <f t="shared" ca="1" si="8"/>
        <v>140102210403522104047222240672201</v>
      </c>
      <c r="C28" s="31" t="str">
        <f t="shared" si="0"/>
        <v>A10</v>
      </c>
      <c r="D28" s="31" t="str">
        <f>IFERROR(VLOOKUP(C28,学習記録!$Z:$AA,2,0),"")</f>
        <v/>
      </c>
      <c r="E28" s="31" t="str">
        <f t="shared" si="1"/>
        <v/>
      </c>
      <c r="F28" s="31" t="str">
        <f t="shared" ca="1" si="4"/>
        <v/>
      </c>
      <c r="G28" s="31" t="str">
        <f>IFERROR(VLOOKUP(LEFT($D28,4)*1,教育課程!$H:$K,3,0),"")</f>
        <v/>
      </c>
      <c r="H28" s="31" t="str">
        <f>IFERROR(VLOOKUP(LEFT($D28,4)*1,教育課程!$H:$K,4,0),"")</f>
        <v/>
      </c>
      <c r="I28" s="31" t="str">
        <f>IF(G28="教科なし","",IF(G28="学校設定教科",IFERROR(VLOOKUP($C28,学習記録!$Z:$AM,13,0),""),G28))</f>
        <v/>
      </c>
      <c r="J28" s="31" t="str">
        <f>IF(H28="学校設定科目",IFERROR(VLOOKUP($C28,学習記録!$Z:$AM,14,0),""),H28)</f>
        <v/>
      </c>
      <c r="K28" s="31" t="str">
        <f t="shared" si="2"/>
        <v/>
      </c>
      <c r="L28" s="31" t="str">
        <f t="shared" si="3"/>
        <v/>
      </c>
      <c r="N28" s="31">
        <v>1</v>
      </c>
      <c r="O28" s="49" t="str">
        <f>O$4&amp;$N28</f>
        <v>A1</v>
      </c>
      <c r="Q28" s="337" t="str">
        <f t="shared" ca="1" si="5"/>
        <v/>
      </c>
      <c r="R28" s="338"/>
      <c r="S28" s="339" t="str">
        <f t="shared" si="6"/>
        <v/>
      </c>
      <c r="T28" s="340"/>
      <c r="U28" s="340"/>
      <c r="V28" s="340"/>
      <c r="W28" s="340"/>
      <c r="X28" s="341"/>
      <c r="Y28" s="342" t="str">
        <f t="shared" si="7"/>
        <v/>
      </c>
      <c r="Z28" s="343"/>
      <c r="AA28" s="343"/>
      <c r="AB28" s="343"/>
      <c r="AC28" s="343"/>
      <c r="AD28" s="343"/>
      <c r="AE28" s="343"/>
      <c r="AF28" s="343"/>
      <c r="AG28" s="343"/>
      <c r="AH28" s="344"/>
      <c r="AI28" s="338" t="str">
        <f t="shared" si="9"/>
        <v/>
      </c>
      <c r="AJ28" s="345"/>
      <c r="AK28" s="338" t="str">
        <f t="shared" si="10"/>
        <v/>
      </c>
      <c r="AL28" s="346"/>
      <c r="AM28" s="233"/>
      <c r="AN28" s="233"/>
      <c r="AO28" s="233"/>
      <c r="AP28" s="233"/>
      <c r="AQ28" s="233"/>
      <c r="AR28" s="233"/>
      <c r="AS28" s="233"/>
      <c r="AT28" s="233"/>
      <c r="AU28" s="233"/>
      <c r="AV28" s="233"/>
      <c r="AW28" s="233"/>
      <c r="AX28" s="233"/>
      <c r="AY28" s="233"/>
      <c r="AZ28" s="234"/>
      <c r="BA28" s="70"/>
      <c r="BB28" s="70"/>
    </row>
    <row r="29" spans="2:55" ht="10.5" customHeight="1" x14ac:dyDescent="0.4">
      <c r="B29" s="31" t="str">
        <f t="shared" ca="1" si="8"/>
        <v>240012232401422224036222140592232</v>
      </c>
      <c r="C29" s="31" t="str">
        <f t="shared" si="0"/>
        <v>A11</v>
      </c>
      <c r="D29" s="31" t="str">
        <f>IFERROR(VLOOKUP(C29,学習記録!$Z:$AA,2,0),"")</f>
        <v/>
      </c>
      <c r="E29" s="31" t="str">
        <f t="shared" si="1"/>
        <v/>
      </c>
      <c r="F29" s="31" t="str">
        <f t="shared" ca="1" si="4"/>
        <v/>
      </c>
      <c r="G29" s="31" t="str">
        <f>IFERROR(VLOOKUP(LEFT($D29,4)*1,教育課程!$H:$K,3,0),"")</f>
        <v/>
      </c>
      <c r="H29" s="31" t="str">
        <f>IFERROR(VLOOKUP(LEFT($D29,4)*1,教育課程!$H:$K,4,0),"")</f>
        <v/>
      </c>
      <c r="I29" s="31" t="str">
        <f>IF(G29="教科なし","",IF(G29="学校設定教科",IFERROR(VLOOKUP($C29,学習記録!$Z:$AM,13,0),""),G29))</f>
        <v/>
      </c>
      <c r="J29" s="31" t="str">
        <f>IF(H29="学校設定科目",IFERROR(VLOOKUP($C29,学習記録!$Z:$AM,14,0),""),H29)</f>
        <v/>
      </c>
      <c r="K29" s="31" t="str">
        <f t="shared" si="2"/>
        <v/>
      </c>
      <c r="L29" s="31" t="str">
        <f t="shared" si="3"/>
        <v/>
      </c>
      <c r="Q29" s="337" t="str">
        <f t="shared" ca="1" si="5"/>
        <v/>
      </c>
      <c r="R29" s="338"/>
      <c r="S29" s="339" t="str">
        <f t="shared" si="6"/>
        <v/>
      </c>
      <c r="T29" s="340"/>
      <c r="U29" s="340"/>
      <c r="V29" s="340"/>
      <c r="W29" s="340"/>
      <c r="X29" s="341"/>
      <c r="Y29" s="342" t="str">
        <f t="shared" si="7"/>
        <v/>
      </c>
      <c r="Z29" s="343"/>
      <c r="AA29" s="343"/>
      <c r="AB29" s="343"/>
      <c r="AC29" s="343"/>
      <c r="AD29" s="343"/>
      <c r="AE29" s="343"/>
      <c r="AF29" s="343"/>
      <c r="AG29" s="343"/>
      <c r="AH29" s="344"/>
      <c r="AI29" s="338" t="str">
        <f t="shared" si="9"/>
        <v/>
      </c>
      <c r="AJ29" s="345"/>
      <c r="AK29" s="338" t="str">
        <f t="shared" si="10"/>
        <v/>
      </c>
      <c r="AL29" s="346"/>
      <c r="AM29" s="233" t="str">
        <f>O24&amp;"年"&amp;" "&amp;O25&amp;"月"&amp;" "&amp;O26&amp;"日"&amp;" "&amp;O27</f>
        <v>2023年 12月 31日 退学</v>
      </c>
      <c r="AN29" s="233"/>
      <c r="AO29" s="233"/>
      <c r="AP29" s="233"/>
      <c r="AQ29" s="233"/>
      <c r="AR29" s="233"/>
      <c r="AS29" s="233"/>
      <c r="AT29" s="233"/>
      <c r="AU29" s="233"/>
      <c r="AV29" s="233"/>
      <c r="AW29" s="233"/>
      <c r="AX29" s="233"/>
      <c r="AY29" s="233"/>
      <c r="AZ29" s="234"/>
      <c r="BA29" s="70"/>
      <c r="BB29" s="70"/>
    </row>
    <row r="30" spans="2:55" ht="10.5" customHeight="1" thickBot="1" x14ac:dyDescent="0.45">
      <c r="B30" s="31" t="str">
        <f t="shared" ca="1" si="8"/>
        <v>140102210403522104047222240672201</v>
      </c>
      <c r="C30" s="31" t="str">
        <f t="shared" si="0"/>
        <v>A12</v>
      </c>
      <c r="D30" s="31" t="str">
        <f>IFERROR(VLOOKUP(C30,学習記録!$Z:$AA,2,0),"")</f>
        <v/>
      </c>
      <c r="E30" s="31" t="str">
        <f t="shared" si="1"/>
        <v/>
      </c>
      <c r="F30" s="31" t="str">
        <f t="shared" ca="1" si="4"/>
        <v/>
      </c>
      <c r="G30" s="31" t="str">
        <f>IFERROR(VLOOKUP(LEFT($D30,4)*1,教育課程!$H:$K,3,0),"")</f>
        <v/>
      </c>
      <c r="H30" s="31" t="str">
        <f>IFERROR(VLOOKUP(LEFT($D30,4)*1,教育課程!$H:$K,4,0),"")</f>
        <v/>
      </c>
      <c r="I30" s="31" t="str">
        <f>IF(G30="教科なし","",IF(G30="学校設定教科",IFERROR(VLOOKUP($C30,学習記録!$Z:$AM,13,0),""),G30))</f>
        <v/>
      </c>
      <c r="J30" s="31" t="str">
        <f>IF(H30="学校設定科目",IFERROR(VLOOKUP($C30,学習記録!$Z:$AM,14,0),""),H30)</f>
        <v/>
      </c>
      <c r="K30" s="31" t="str">
        <f t="shared" si="2"/>
        <v/>
      </c>
      <c r="L30" s="31" t="str">
        <f t="shared" si="3"/>
        <v/>
      </c>
      <c r="N30" s="31">
        <v>2</v>
      </c>
      <c r="O30" s="49" t="str">
        <f>O$4&amp;$N30</f>
        <v>A2</v>
      </c>
      <c r="Q30" s="337" t="str">
        <f t="shared" ca="1" si="5"/>
        <v/>
      </c>
      <c r="R30" s="338"/>
      <c r="S30" s="339" t="str">
        <f t="shared" si="6"/>
        <v/>
      </c>
      <c r="T30" s="340"/>
      <c r="U30" s="340"/>
      <c r="V30" s="340"/>
      <c r="W30" s="340"/>
      <c r="X30" s="341"/>
      <c r="Y30" s="342" t="str">
        <f t="shared" si="7"/>
        <v/>
      </c>
      <c r="Z30" s="343"/>
      <c r="AA30" s="343"/>
      <c r="AB30" s="343"/>
      <c r="AC30" s="343"/>
      <c r="AD30" s="343"/>
      <c r="AE30" s="343"/>
      <c r="AF30" s="343"/>
      <c r="AG30" s="343"/>
      <c r="AH30" s="344"/>
      <c r="AI30" s="338" t="str">
        <f t="shared" si="9"/>
        <v/>
      </c>
      <c r="AJ30" s="345"/>
      <c r="AK30" s="338" t="str">
        <f t="shared" si="10"/>
        <v/>
      </c>
      <c r="AL30" s="346"/>
      <c r="AM30" s="235"/>
      <c r="AN30" s="235"/>
      <c r="AO30" s="235"/>
      <c r="AP30" s="235"/>
      <c r="AQ30" s="235"/>
      <c r="AR30" s="235"/>
      <c r="AS30" s="235"/>
      <c r="AT30" s="235"/>
      <c r="AU30" s="235"/>
      <c r="AV30" s="235"/>
      <c r="AW30" s="235"/>
      <c r="AX30" s="235"/>
      <c r="AY30" s="235"/>
      <c r="AZ30" s="236"/>
      <c r="BA30" s="70"/>
      <c r="BB30" s="70"/>
    </row>
    <row r="31" spans="2:55" ht="10.5" customHeight="1" thickBot="1" x14ac:dyDescent="0.45">
      <c r="B31" s="31" t="str">
        <f t="shared" ca="1" si="8"/>
        <v>240012232401422224036222140592232</v>
      </c>
      <c r="C31" s="31" t="str">
        <f t="shared" si="0"/>
        <v>A13</v>
      </c>
      <c r="D31" s="31" t="str">
        <f>IFERROR(VLOOKUP(C31,学習記録!$Z:$AA,2,0),"")</f>
        <v/>
      </c>
      <c r="E31" s="31" t="str">
        <f t="shared" si="1"/>
        <v/>
      </c>
      <c r="F31" s="31" t="str">
        <f t="shared" ca="1" si="4"/>
        <v/>
      </c>
      <c r="G31" s="31" t="str">
        <f>IFERROR(VLOOKUP(LEFT($D31,4)*1,教育課程!$H:$K,3,0),"")</f>
        <v/>
      </c>
      <c r="H31" s="31" t="str">
        <f>IFERROR(VLOOKUP(LEFT($D31,4)*1,教育課程!$H:$K,4,0),"")</f>
        <v/>
      </c>
      <c r="I31" s="31" t="str">
        <f>IF(G31="教科なし","",IF(G31="学校設定教科",IFERROR(VLOOKUP($C31,学習記録!$Z:$AM,13,0),""),G31))</f>
        <v/>
      </c>
      <c r="J31" s="31" t="str">
        <f>IF(H31="学校設定科目",IFERROR(VLOOKUP($C31,学習記録!$Z:$AM,14,0),""),H31)</f>
        <v/>
      </c>
      <c r="K31" s="31" t="str">
        <f t="shared" si="2"/>
        <v/>
      </c>
      <c r="L31" s="31" t="str">
        <f t="shared" si="3"/>
        <v/>
      </c>
      <c r="Q31" s="337" t="str">
        <f t="shared" ca="1" si="5"/>
        <v/>
      </c>
      <c r="R31" s="338"/>
      <c r="S31" s="339" t="str">
        <f t="shared" si="6"/>
        <v/>
      </c>
      <c r="T31" s="340"/>
      <c r="U31" s="340"/>
      <c r="V31" s="340"/>
      <c r="W31" s="340"/>
      <c r="X31" s="341"/>
      <c r="Y31" s="342" t="str">
        <f t="shared" si="7"/>
        <v/>
      </c>
      <c r="Z31" s="343"/>
      <c r="AA31" s="343"/>
      <c r="AB31" s="343"/>
      <c r="AC31" s="343"/>
      <c r="AD31" s="343"/>
      <c r="AE31" s="343"/>
      <c r="AF31" s="343"/>
      <c r="AG31" s="343"/>
      <c r="AH31" s="344"/>
      <c r="AI31" s="338" t="str">
        <f t="shared" si="9"/>
        <v/>
      </c>
      <c r="AJ31" s="345"/>
      <c r="AK31" s="338" t="str">
        <f t="shared" si="10"/>
        <v/>
      </c>
      <c r="AL31" s="346"/>
      <c r="AM31" s="222" t="s">
        <v>17</v>
      </c>
      <c r="AN31" s="222"/>
      <c r="AO31" s="222"/>
      <c r="AP31" s="222"/>
      <c r="AQ31" s="222"/>
      <c r="AR31" s="222"/>
      <c r="AS31" s="222"/>
      <c r="AT31" s="222"/>
      <c r="AU31" s="222"/>
      <c r="AV31" s="222"/>
      <c r="AW31" s="222"/>
      <c r="AX31" s="222"/>
      <c r="AY31" s="222"/>
      <c r="AZ31" s="223"/>
      <c r="BA31" s="70"/>
      <c r="BB31" s="70"/>
    </row>
    <row r="32" spans="2:55" ht="10.5" customHeight="1" thickTop="1" x14ac:dyDescent="0.4">
      <c r="B32" s="31" t="str">
        <f t="shared" ca="1" si="8"/>
        <v>140102210403522104047222240672201</v>
      </c>
      <c r="C32" s="31" t="str">
        <f t="shared" si="0"/>
        <v>A14</v>
      </c>
      <c r="D32" s="31" t="str">
        <f>IFERROR(VLOOKUP(C32,学習記録!$Z:$AA,2,0),"")</f>
        <v/>
      </c>
      <c r="E32" s="31" t="str">
        <f t="shared" si="1"/>
        <v/>
      </c>
      <c r="F32" s="31" t="str">
        <f t="shared" ca="1" si="4"/>
        <v/>
      </c>
      <c r="G32" s="31" t="str">
        <f>IFERROR(VLOOKUP(LEFT($D32,4)*1,教育課程!$H:$K,3,0),"")</f>
        <v/>
      </c>
      <c r="H32" s="31" t="str">
        <f>IFERROR(VLOOKUP(LEFT($D32,4)*1,教育課程!$H:$K,4,0),"")</f>
        <v/>
      </c>
      <c r="I32" s="31" t="str">
        <f>IF(G32="教科なし","",IF(G32="学校設定教科",IFERROR(VLOOKUP($C32,学習記録!$Z:$AM,13,0),""),G32))</f>
        <v/>
      </c>
      <c r="J32" s="31" t="str">
        <f>IF(H32="学校設定科目",IFERROR(VLOOKUP($C32,学習記録!$Z:$AM,14,0),""),H32)</f>
        <v/>
      </c>
      <c r="K32" s="31" t="str">
        <f t="shared" si="2"/>
        <v/>
      </c>
      <c r="L32" s="31" t="str">
        <f t="shared" si="3"/>
        <v/>
      </c>
      <c r="N32" s="31">
        <v>3</v>
      </c>
      <c r="O32" s="49" t="str">
        <f>O$4&amp;$N32</f>
        <v>A3</v>
      </c>
      <c r="Q32" s="337" t="str">
        <f t="shared" ca="1" si="5"/>
        <v/>
      </c>
      <c r="R32" s="338"/>
      <c r="S32" s="339" t="str">
        <f t="shared" si="6"/>
        <v/>
      </c>
      <c r="T32" s="340"/>
      <c r="U32" s="340"/>
      <c r="V32" s="340"/>
      <c r="W32" s="340"/>
      <c r="X32" s="341"/>
      <c r="Y32" s="342" t="str">
        <f t="shared" si="7"/>
        <v/>
      </c>
      <c r="Z32" s="343"/>
      <c r="AA32" s="343"/>
      <c r="AB32" s="343"/>
      <c r="AC32" s="343"/>
      <c r="AD32" s="343"/>
      <c r="AE32" s="343"/>
      <c r="AF32" s="343"/>
      <c r="AG32" s="343"/>
      <c r="AH32" s="344"/>
      <c r="AI32" s="338" t="str">
        <f t="shared" si="9"/>
        <v/>
      </c>
      <c r="AJ32" s="345"/>
      <c r="AK32" s="338" t="str">
        <f t="shared" si="10"/>
        <v/>
      </c>
      <c r="AL32" s="346"/>
      <c r="AM32" s="216" t="s">
        <v>23</v>
      </c>
      <c r="AN32" s="243"/>
      <c r="AO32" s="347" t="s">
        <v>45</v>
      </c>
      <c r="AP32" s="246" t="s">
        <v>48</v>
      </c>
      <c r="AQ32" s="247"/>
      <c r="AR32" s="250" t="s">
        <v>46</v>
      </c>
      <c r="AS32" s="251"/>
      <c r="AT32" s="215" t="s">
        <v>18</v>
      </c>
      <c r="AU32" s="216"/>
      <c r="AV32" s="216"/>
      <c r="AW32" s="216"/>
      <c r="AX32" s="216"/>
      <c r="AY32" s="216"/>
      <c r="AZ32" s="217"/>
      <c r="BA32" s="70"/>
      <c r="BB32" s="70"/>
    </row>
    <row r="33" spans="2:54" ht="10.5" customHeight="1" x14ac:dyDescent="0.4">
      <c r="B33" s="31" t="str">
        <f t="shared" ca="1" si="8"/>
        <v>240012232401422224036222140592232</v>
      </c>
      <c r="C33" s="31" t="str">
        <f t="shared" si="0"/>
        <v>A15</v>
      </c>
      <c r="D33" s="31" t="str">
        <f>IFERROR(VLOOKUP(C33,学習記録!$Z:$AA,2,0),"")</f>
        <v/>
      </c>
      <c r="E33" s="31" t="str">
        <f t="shared" si="1"/>
        <v/>
      </c>
      <c r="F33" s="31" t="str">
        <f t="shared" ca="1" si="4"/>
        <v/>
      </c>
      <c r="G33" s="31" t="str">
        <f>IFERROR(VLOOKUP(LEFT($D33,4)*1,教育課程!$H:$K,3,0),"")</f>
        <v/>
      </c>
      <c r="H33" s="31" t="str">
        <f>IFERROR(VLOOKUP(LEFT($D33,4)*1,教育課程!$H:$K,4,0),"")</f>
        <v/>
      </c>
      <c r="I33" s="31" t="str">
        <f>IF(G33="教科なし","",IF(G33="学校設定教科",IFERROR(VLOOKUP($C33,学習記録!$Z:$AM,13,0),""),G33))</f>
        <v/>
      </c>
      <c r="J33" s="31" t="str">
        <f>IF(H33="学校設定科目",IFERROR(VLOOKUP($C33,学習記録!$Z:$AM,14,0),""),H33)</f>
        <v/>
      </c>
      <c r="K33" s="31" t="str">
        <f t="shared" si="2"/>
        <v/>
      </c>
      <c r="L33" s="31" t="str">
        <f t="shared" si="3"/>
        <v/>
      </c>
      <c r="Q33" s="337" t="str">
        <f t="shared" ca="1" si="5"/>
        <v/>
      </c>
      <c r="R33" s="338"/>
      <c r="S33" s="339" t="str">
        <f t="shared" si="6"/>
        <v/>
      </c>
      <c r="T33" s="340"/>
      <c r="U33" s="340"/>
      <c r="V33" s="340"/>
      <c r="W33" s="340"/>
      <c r="X33" s="341"/>
      <c r="Y33" s="342" t="str">
        <f t="shared" si="7"/>
        <v/>
      </c>
      <c r="Z33" s="343"/>
      <c r="AA33" s="343"/>
      <c r="AB33" s="343"/>
      <c r="AC33" s="343"/>
      <c r="AD33" s="343"/>
      <c r="AE33" s="343"/>
      <c r="AF33" s="343"/>
      <c r="AG33" s="343"/>
      <c r="AH33" s="344"/>
      <c r="AI33" s="338" t="str">
        <f t="shared" si="9"/>
        <v/>
      </c>
      <c r="AJ33" s="345"/>
      <c r="AK33" s="338" t="str">
        <f t="shared" si="10"/>
        <v/>
      </c>
      <c r="AL33" s="346"/>
      <c r="AM33" s="218"/>
      <c r="AN33" s="200"/>
      <c r="AO33" s="348"/>
      <c r="AP33" s="248"/>
      <c r="AQ33" s="249"/>
      <c r="AR33" s="252"/>
      <c r="AS33" s="253"/>
      <c r="AT33" s="199"/>
      <c r="AU33" s="218"/>
      <c r="AV33" s="218"/>
      <c r="AW33" s="218"/>
      <c r="AX33" s="218"/>
      <c r="AY33" s="218"/>
      <c r="AZ33" s="219"/>
      <c r="BA33" s="70"/>
      <c r="BB33" s="70"/>
    </row>
    <row r="34" spans="2:54" ht="10.5" customHeight="1" x14ac:dyDescent="0.4">
      <c r="B34" s="31" t="str">
        <f t="shared" ca="1" si="8"/>
        <v>140102210403522104047222240672201</v>
      </c>
      <c r="C34" s="31" t="str">
        <f t="shared" si="0"/>
        <v>A16</v>
      </c>
      <c r="D34" s="31" t="str">
        <f>IFERROR(VLOOKUP(C34,学習記録!$Z:$AA,2,0),"")</f>
        <v/>
      </c>
      <c r="E34" s="31" t="str">
        <f t="shared" si="1"/>
        <v/>
      </c>
      <c r="F34" s="31" t="str">
        <f t="shared" ca="1" si="4"/>
        <v/>
      </c>
      <c r="G34" s="31" t="str">
        <f>IFERROR(VLOOKUP(LEFT($D34,4)*1,教育課程!$H:$K,3,0),"")</f>
        <v/>
      </c>
      <c r="H34" s="31" t="str">
        <f>IFERROR(VLOOKUP(LEFT($D34,4)*1,教育課程!$H:$K,4,0),"")</f>
        <v/>
      </c>
      <c r="I34" s="31" t="str">
        <f>IF(G34="教科なし","",IF(G34="学校設定教科",IFERROR(VLOOKUP($C34,学習記録!$Z:$AM,13,0),""),G34))</f>
        <v/>
      </c>
      <c r="J34" s="31" t="str">
        <f>IF(H34="学校設定科目",IFERROR(VLOOKUP($C34,学習記録!$Z:$AM,14,0),""),H34)</f>
        <v/>
      </c>
      <c r="K34" s="31" t="str">
        <f t="shared" si="2"/>
        <v/>
      </c>
      <c r="L34" s="31" t="str">
        <f t="shared" si="3"/>
        <v/>
      </c>
      <c r="N34" s="31">
        <v>4</v>
      </c>
      <c r="O34" s="49" t="str">
        <f>O$4&amp;$N34</f>
        <v>A4</v>
      </c>
      <c r="Q34" s="337" t="str">
        <f t="shared" ca="1" si="5"/>
        <v/>
      </c>
      <c r="R34" s="338"/>
      <c r="S34" s="339" t="str">
        <f t="shared" si="6"/>
        <v/>
      </c>
      <c r="T34" s="340"/>
      <c r="U34" s="340"/>
      <c r="V34" s="340"/>
      <c r="W34" s="340"/>
      <c r="X34" s="341"/>
      <c r="Y34" s="342" t="str">
        <f t="shared" si="7"/>
        <v/>
      </c>
      <c r="Z34" s="343"/>
      <c r="AA34" s="343"/>
      <c r="AB34" s="343"/>
      <c r="AC34" s="343"/>
      <c r="AD34" s="343"/>
      <c r="AE34" s="343"/>
      <c r="AF34" s="343"/>
      <c r="AG34" s="343"/>
      <c r="AH34" s="344"/>
      <c r="AI34" s="338" t="str">
        <f t="shared" si="9"/>
        <v/>
      </c>
      <c r="AJ34" s="345"/>
      <c r="AK34" s="338" t="str">
        <f t="shared" si="10"/>
        <v/>
      </c>
      <c r="AL34" s="346"/>
      <c r="AM34" s="207">
        <f ca="1">IFERROR(VLOOKUP($O28,出席記録!$K:$AF,4,0),"")</f>
        <v>2022</v>
      </c>
      <c r="AN34" s="208"/>
      <c r="AO34" s="195" t="str">
        <f ca="1">IFERROR(VLOOKUP($O28,出席記録!$K:$AF,6,0)&amp;"","")</f>
        <v>1</v>
      </c>
      <c r="AP34" s="197" t="str">
        <f ca="1">IFERROR(VLOOKUP($O28,出席記録!$K:$AF,7,0)&amp;"","")</f>
        <v>183</v>
      </c>
      <c r="AQ34" s="198" t="str">
        <f>IFERROR(VLOOKUP($O28,#REF!,6,0),"")</f>
        <v/>
      </c>
      <c r="AR34" s="197" t="str">
        <f ca="1">IFERROR(VLOOKUP($O28,出席記録!$K:$AF,8,0)&amp;"","")</f>
        <v>100</v>
      </c>
      <c r="AS34" s="198" t="str">
        <f>IFERROR(VLOOKUP($O28,#REF!,6,0),"")</f>
        <v/>
      </c>
      <c r="AT34" s="201" t="str">
        <f ca="1">IFERROR(VLOOKUP($O28,出席記録!$K:$AF,9,0)&amp;"","")</f>
        <v>入院</v>
      </c>
      <c r="AU34" s="202" t="str">
        <f>IFERROR(VLOOKUP($O28,#REF!,6,0),"")</f>
        <v/>
      </c>
      <c r="AV34" s="202" t="str">
        <f>IFERROR(VLOOKUP($O28,#REF!,6,0),"")</f>
        <v/>
      </c>
      <c r="AW34" s="202" t="str">
        <f>IFERROR(VLOOKUP($O28,#REF!,6,0),"")</f>
        <v/>
      </c>
      <c r="AX34" s="202" t="str">
        <f>IFERROR(VLOOKUP($O28,#REF!,6,0),"")</f>
        <v/>
      </c>
      <c r="AY34" s="202" t="str">
        <f>IFERROR(VLOOKUP($O28,#REF!,6,0),"")</f>
        <v/>
      </c>
      <c r="AZ34" s="203" t="str">
        <f>IFERROR(VLOOKUP($O28,#REF!,6,0),"")</f>
        <v/>
      </c>
      <c r="BA34" s="70"/>
      <c r="BB34" s="70"/>
    </row>
    <row r="35" spans="2:54" ht="10.5" customHeight="1" x14ac:dyDescent="0.4">
      <c r="B35" s="31" t="str">
        <f t="shared" ca="1" si="8"/>
        <v>240012232401422224036222140592232</v>
      </c>
      <c r="C35" s="31" t="str">
        <f t="shared" si="0"/>
        <v>A17</v>
      </c>
      <c r="D35" s="31" t="str">
        <f>IFERROR(VLOOKUP(C35,学習記録!$Z:$AA,2,0),"")</f>
        <v/>
      </c>
      <c r="E35" s="31" t="str">
        <f t="shared" si="1"/>
        <v/>
      </c>
      <c r="F35" s="31" t="str">
        <f t="shared" ca="1" si="4"/>
        <v/>
      </c>
      <c r="G35" s="31" t="str">
        <f>IFERROR(VLOOKUP(LEFT($D35,4)*1,教育課程!$H:$K,3,0),"")</f>
        <v/>
      </c>
      <c r="H35" s="31" t="str">
        <f>IFERROR(VLOOKUP(LEFT($D35,4)*1,教育課程!$H:$K,4,0),"")</f>
        <v/>
      </c>
      <c r="I35" s="31" t="str">
        <f>IF(G35="教科なし","",IF(G35="学校設定教科",IFERROR(VLOOKUP($C35,学習記録!$Z:$AM,13,0),""),G35))</f>
        <v/>
      </c>
      <c r="J35" s="31" t="str">
        <f>IF(H35="学校設定科目",IFERROR(VLOOKUP($C35,学習記録!$Z:$AM,14,0),""),H35)</f>
        <v/>
      </c>
      <c r="K35" s="31" t="str">
        <f t="shared" si="2"/>
        <v/>
      </c>
      <c r="L35" s="31" t="str">
        <f t="shared" si="3"/>
        <v/>
      </c>
      <c r="Q35" s="337" t="str">
        <f t="shared" ca="1" si="5"/>
        <v/>
      </c>
      <c r="R35" s="338"/>
      <c r="S35" s="339" t="str">
        <f t="shared" si="6"/>
        <v/>
      </c>
      <c r="T35" s="340"/>
      <c r="U35" s="340"/>
      <c r="V35" s="340"/>
      <c r="W35" s="340"/>
      <c r="X35" s="341"/>
      <c r="Y35" s="342" t="str">
        <f t="shared" si="7"/>
        <v/>
      </c>
      <c r="Z35" s="343"/>
      <c r="AA35" s="343"/>
      <c r="AB35" s="343"/>
      <c r="AC35" s="343"/>
      <c r="AD35" s="343"/>
      <c r="AE35" s="343"/>
      <c r="AF35" s="343"/>
      <c r="AG35" s="343"/>
      <c r="AH35" s="344"/>
      <c r="AI35" s="338" t="str">
        <f t="shared" si="9"/>
        <v/>
      </c>
      <c r="AJ35" s="345"/>
      <c r="AK35" s="338" t="str">
        <f t="shared" si="10"/>
        <v/>
      </c>
      <c r="AL35" s="346"/>
      <c r="AM35" s="207"/>
      <c r="AN35" s="208"/>
      <c r="AO35" s="209"/>
      <c r="AP35" s="199"/>
      <c r="AQ35" s="200"/>
      <c r="AR35" s="199"/>
      <c r="AS35" s="200"/>
      <c r="AT35" s="204"/>
      <c r="AU35" s="205"/>
      <c r="AV35" s="205"/>
      <c r="AW35" s="205"/>
      <c r="AX35" s="205"/>
      <c r="AY35" s="205"/>
      <c r="AZ35" s="206"/>
      <c r="BA35" s="70"/>
      <c r="BB35" s="70"/>
    </row>
    <row r="36" spans="2:54" ht="10.5" customHeight="1" x14ac:dyDescent="0.4">
      <c r="B36" s="31" t="str">
        <f t="shared" ca="1" si="8"/>
        <v>140102210403522104047222240672201</v>
      </c>
      <c r="C36" s="31" t="str">
        <f t="shared" si="0"/>
        <v>A18</v>
      </c>
      <c r="D36" s="31" t="str">
        <f>IFERROR(VLOOKUP(C36,学習記録!$Z:$AA,2,0),"")</f>
        <v/>
      </c>
      <c r="E36" s="31" t="str">
        <f t="shared" si="1"/>
        <v/>
      </c>
      <c r="F36" s="31" t="str">
        <f t="shared" ca="1" si="4"/>
        <v/>
      </c>
      <c r="G36" s="31" t="str">
        <f>IFERROR(VLOOKUP(LEFT($D36,4)*1,教育課程!$H:$K,3,0),"")</f>
        <v/>
      </c>
      <c r="H36" s="31" t="str">
        <f>IFERROR(VLOOKUP(LEFT($D36,4)*1,教育課程!$H:$K,4,0),"")</f>
        <v/>
      </c>
      <c r="I36" s="31" t="str">
        <f>IF(G36="教科なし","",IF(G36="学校設定教科",IFERROR(VLOOKUP($C36,学習記録!$Z:$AM,13,0),""),G36))</f>
        <v/>
      </c>
      <c r="J36" s="31" t="str">
        <f>IF(H36="学校設定科目",IFERROR(VLOOKUP($C36,学習記録!$Z:$AM,14,0),""),H36)</f>
        <v/>
      </c>
      <c r="K36" s="31" t="str">
        <f t="shared" si="2"/>
        <v/>
      </c>
      <c r="L36" s="31" t="str">
        <f t="shared" si="3"/>
        <v/>
      </c>
      <c r="N36" s="31">
        <v>5</v>
      </c>
      <c r="O36" s="49" t="str">
        <f>O$4&amp;$N36</f>
        <v>A5</v>
      </c>
      <c r="Q36" s="337" t="str">
        <f t="shared" ca="1" si="5"/>
        <v/>
      </c>
      <c r="R36" s="338"/>
      <c r="S36" s="339" t="str">
        <f t="shared" si="6"/>
        <v/>
      </c>
      <c r="T36" s="340"/>
      <c r="U36" s="340"/>
      <c r="V36" s="340"/>
      <c r="W36" s="340"/>
      <c r="X36" s="341"/>
      <c r="Y36" s="342" t="str">
        <f t="shared" si="7"/>
        <v/>
      </c>
      <c r="Z36" s="343"/>
      <c r="AA36" s="343"/>
      <c r="AB36" s="343"/>
      <c r="AC36" s="343"/>
      <c r="AD36" s="343"/>
      <c r="AE36" s="343"/>
      <c r="AF36" s="343"/>
      <c r="AG36" s="343"/>
      <c r="AH36" s="344"/>
      <c r="AI36" s="338" t="str">
        <f t="shared" si="9"/>
        <v/>
      </c>
      <c r="AJ36" s="345"/>
      <c r="AK36" s="338" t="str">
        <f t="shared" si="10"/>
        <v/>
      </c>
      <c r="AL36" s="346"/>
      <c r="AM36" s="207">
        <f ca="1">IFERROR(VLOOKUP($O30,出席記録!$K:$AF,4,0),"")</f>
        <v>2023</v>
      </c>
      <c r="AN36" s="208"/>
      <c r="AO36" s="195" t="str">
        <f ca="1">IFERROR(VLOOKUP($O30,出席記録!$K:$AF,6,0)&amp;"","")</f>
        <v>2</v>
      </c>
      <c r="AP36" s="197" t="str">
        <f ca="1">IFERROR(VLOOKUP($O30,出席記録!$K:$AF,7,0)&amp;"","")</f>
        <v>65</v>
      </c>
      <c r="AQ36" s="198" t="str">
        <f>IFERROR(VLOOKUP($O30,#REF!,6,0),"")</f>
        <v/>
      </c>
      <c r="AR36" s="197" t="str">
        <f ca="1">IFERROR(VLOOKUP($O30,出席記録!$K:$AF,8,0)&amp;"","")</f>
        <v>0</v>
      </c>
      <c r="AS36" s="198" t="str">
        <f>IFERROR(VLOOKUP($O30,#REF!,6,0),"")</f>
        <v/>
      </c>
      <c r="AT36" s="201" t="str">
        <f ca="1">IFERROR(VLOOKUP($O30,出席記録!$K:$AF,9,0)&amp;"","")</f>
        <v>体調不良</v>
      </c>
      <c r="AU36" s="202" t="str">
        <f>IFERROR(VLOOKUP($O30,#REF!,6,0),"")</f>
        <v/>
      </c>
      <c r="AV36" s="202" t="str">
        <f>IFERROR(VLOOKUP($O30,#REF!,6,0),"")</f>
        <v/>
      </c>
      <c r="AW36" s="202" t="str">
        <f>IFERROR(VLOOKUP($O30,#REF!,6,0),"")</f>
        <v/>
      </c>
      <c r="AX36" s="202" t="str">
        <f>IFERROR(VLOOKUP($O30,#REF!,6,0),"")</f>
        <v/>
      </c>
      <c r="AY36" s="202" t="str">
        <f>IFERROR(VLOOKUP($O30,#REF!,6,0),"")</f>
        <v/>
      </c>
      <c r="AZ36" s="203" t="str">
        <f>IFERROR(VLOOKUP($O30,#REF!,6,0),"")</f>
        <v/>
      </c>
      <c r="BA36" s="70"/>
      <c r="BB36" s="70"/>
    </row>
    <row r="37" spans="2:54" ht="10.5" customHeight="1" x14ac:dyDescent="0.4">
      <c r="B37" s="31" t="str">
        <f t="shared" ca="1" si="8"/>
        <v>240012232401422224036222140592232</v>
      </c>
      <c r="C37" s="31" t="str">
        <f t="shared" si="0"/>
        <v>A19</v>
      </c>
      <c r="D37" s="31" t="str">
        <f>IFERROR(VLOOKUP(C37,学習記録!$Z:$AA,2,0),"")</f>
        <v/>
      </c>
      <c r="E37" s="31" t="str">
        <f t="shared" si="1"/>
        <v/>
      </c>
      <c r="F37" s="31" t="str">
        <f t="shared" ca="1" si="4"/>
        <v/>
      </c>
      <c r="G37" s="31" t="str">
        <f>IFERROR(VLOOKUP(LEFT($D37,4)*1,教育課程!$H:$K,3,0),"")</f>
        <v/>
      </c>
      <c r="H37" s="31" t="str">
        <f>IFERROR(VLOOKUP(LEFT($D37,4)*1,教育課程!$H:$K,4,0),"")</f>
        <v/>
      </c>
      <c r="I37" s="31" t="str">
        <f>IF(G37="教科なし","",IF(G37="学校設定教科",IFERROR(VLOOKUP($C37,学習記録!$Z:$AM,13,0),""),G37))</f>
        <v/>
      </c>
      <c r="J37" s="31" t="str">
        <f>IF(H37="学校設定科目",IFERROR(VLOOKUP($C37,学習記録!$Z:$AM,14,0),""),H37)</f>
        <v/>
      </c>
      <c r="K37" s="31" t="str">
        <f t="shared" si="2"/>
        <v/>
      </c>
      <c r="L37" s="31" t="str">
        <f t="shared" si="3"/>
        <v/>
      </c>
      <c r="Q37" s="337" t="str">
        <f t="shared" ca="1" si="5"/>
        <v/>
      </c>
      <c r="R37" s="338"/>
      <c r="S37" s="339" t="str">
        <f t="shared" si="6"/>
        <v/>
      </c>
      <c r="T37" s="340"/>
      <c r="U37" s="340"/>
      <c r="V37" s="340"/>
      <c r="W37" s="340"/>
      <c r="X37" s="341"/>
      <c r="Y37" s="342" t="str">
        <f t="shared" si="7"/>
        <v/>
      </c>
      <c r="Z37" s="343"/>
      <c r="AA37" s="343"/>
      <c r="AB37" s="343"/>
      <c r="AC37" s="343"/>
      <c r="AD37" s="343"/>
      <c r="AE37" s="343"/>
      <c r="AF37" s="343"/>
      <c r="AG37" s="343"/>
      <c r="AH37" s="344"/>
      <c r="AI37" s="338" t="str">
        <f t="shared" si="9"/>
        <v/>
      </c>
      <c r="AJ37" s="345"/>
      <c r="AK37" s="338" t="str">
        <f t="shared" si="10"/>
        <v/>
      </c>
      <c r="AL37" s="346"/>
      <c r="AM37" s="207"/>
      <c r="AN37" s="208"/>
      <c r="AO37" s="209"/>
      <c r="AP37" s="199"/>
      <c r="AQ37" s="200"/>
      <c r="AR37" s="199"/>
      <c r="AS37" s="200"/>
      <c r="AT37" s="204"/>
      <c r="AU37" s="205"/>
      <c r="AV37" s="205"/>
      <c r="AW37" s="205"/>
      <c r="AX37" s="205"/>
      <c r="AY37" s="205"/>
      <c r="AZ37" s="206"/>
      <c r="BA37" s="70"/>
      <c r="BB37" s="70"/>
    </row>
    <row r="38" spans="2:54" ht="10.5" customHeight="1" x14ac:dyDescent="0.4">
      <c r="B38" s="31" t="str">
        <f t="shared" ca="1" si="8"/>
        <v>140102210403522104047222240672201</v>
      </c>
      <c r="C38" s="31" t="str">
        <f t="shared" si="0"/>
        <v>A20</v>
      </c>
      <c r="D38" s="31" t="str">
        <f>IFERROR(VLOOKUP(C38,学習記録!$Z:$AA,2,0),"")</f>
        <v/>
      </c>
      <c r="E38" s="31" t="str">
        <f t="shared" si="1"/>
        <v/>
      </c>
      <c r="F38" s="31" t="str">
        <f t="shared" ca="1" si="4"/>
        <v/>
      </c>
      <c r="G38" s="31" t="str">
        <f>IFERROR(VLOOKUP(LEFT($D38,4)*1,教育課程!$H:$K,3,0),"")</f>
        <v/>
      </c>
      <c r="H38" s="31" t="str">
        <f>IFERROR(VLOOKUP(LEFT($D38,4)*1,教育課程!$H:$K,4,0),"")</f>
        <v/>
      </c>
      <c r="I38" s="31" t="str">
        <f>IF(G38="教科なし","",IF(G38="学校設定教科",IFERROR(VLOOKUP($C38,学習記録!$Z:$AM,13,0),""),G38))</f>
        <v/>
      </c>
      <c r="J38" s="31" t="str">
        <f>IF(H38="学校設定科目",IFERROR(VLOOKUP($C38,学習記録!$Z:$AM,14,0),""),H38)</f>
        <v/>
      </c>
      <c r="K38" s="31" t="str">
        <f t="shared" si="2"/>
        <v/>
      </c>
      <c r="L38" s="31" t="str">
        <f t="shared" si="3"/>
        <v/>
      </c>
      <c r="N38" s="31">
        <v>6</v>
      </c>
      <c r="O38" s="49" t="str">
        <f>O$4&amp;$N38</f>
        <v>A6</v>
      </c>
      <c r="Q38" s="337" t="str">
        <f t="shared" ca="1" si="5"/>
        <v/>
      </c>
      <c r="R38" s="338"/>
      <c r="S38" s="339" t="str">
        <f t="shared" si="6"/>
        <v/>
      </c>
      <c r="T38" s="340"/>
      <c r="U38" s="340"/>
      <c r="V38" s="340"/>
      <c r="W38" s="340"/>
      <c r="X38" s="341"/>
      <c r="Y38" s="342" t="str">
        <f t="shared" si="7"/>
        <v/>
      </c>
      <c r="Z38" s="343"/>
      <c r="AA38" s="343"/>
      <c r="AB38" s="343"/>
      <c r="AC38" s="343"/>
      <c r="AD38" s="343"/>
      <c r="AE38" s="343"/>
      <c r="AF38" s="343"/>
      <c r="AG38" s="343"/>
      <c r="AH38" s="344"/>
      <c r="AI38" s="338" t="str">
        <f t="shared" si="9"/>
        <v/>
      </c>
      <c r="AJ38" s="345"/>
      <c r="AK38" s="338" t="str">
        <f t="shared" si="10"/>
        <v/>
      </c>
      <c r="AL38" s="346"/>
      <c r="AM38" s="207" t="str">
        <f ca="1">IFERROR(VLOOKUP($O32,出席記録!$K:$AF,4,0),"")</f>
        <v/>
      </c>
      <c r="AN38" s="208"/>
      <c r="AO38" s="195" t="str">
        <f ca="1">IFERROR(VLOOKUP($O32,出席記録!$K:$AF,6,0)&amp;"","")</f>
        <v/>
      </c>
      <c r="AP38" s="197" t="str">
        <f ca="1">IFERROR(VLOOKUP($O32,出席記録!$K:$AF,7,0)&amp;"","")</f>
        <v/>
      </c>
      <c r="AQ38" s="198" t="str">
        <f>IFERROR(VLOOKUP($O32,#REF!,6,0),"")</f>
        <v/>
      </c>
      <c r="AR38" s="197" t="str">
        <f ca="1">IFERROR(VLOOKUP($O32,出席記録!$K:$AF,8,0)&amp;"","")</f>
        <v/>
      </c>
      <c r="AS38" s="198" t="str">
        <f>IFERROR(VLOOKUP($O32,#REF!,6,0),"")</f>
        <v/>
      </c>
      <c r="AT38" s="201" t="str">
        <f ca="1">IFERROR(VLOOKUP($O32,出席記録!$K:$AF,9,0)&amp;"","")</f>
        <v/>
      </c>
      <c r="AU38" s="202" t="str">
        <f>IFERROR(VLOOKUP($O32,#REF!,6,0),"")</f>
        <v/>
      </c>
      <c r="AV38" s="202" t="str">
        <f>IFERROR(VLOOKUP($O32,#REF!,6,0),"")</f>
        <v/>
      </c>
      <c r="AW38" s="202" t="str">
        <f>IFERROR(VLOOKUP($O32,#REF!,6,0),"")</f>
        <v/>
      </c>
      <c r="AX38" s="202" t="str">
        <f>IFERROR(VLOOKUP($O32,#REF!,6,0),"")</f>
        <v/>
      </c>
      <c r="AY38" s="202" t="str">
        <f>IFERROR(VLOOKUP($O32,#REF!,6,0),"")</f>
        <v/>
      </c>
      <c r="AZ38" s="203" t="str">
        <f>IFERROR(VLOOKUP($O32,#REF!,6,0),"")</f>
        <v/>
      </c>
      <c r="BA38" s="70"/>
      <c r="BB38" s="70"/>
    </row>
    <row r="39" spans="2:54" ht="10.5" customHeight="1" x14ac:dyDescent="0.4">
      <c r="B39" s="31" t="str">
        <f t="shared" ca="1" si="8"/>
        <v>240012232401422224036222140592232</v>
      </c>
      <c r="C39" s="31" t="str">
        <f t="shared" si="0"/>
        <v>A21</v>
      </c>
      <c r="D39" s="31" t="str">
        <f>IFERROR(VLOOKUP(C39,学習記録!$Z:$AA,2,0),"")</f>
        <v/>
      </c>
      <c r="E39" s="31" t="str">
        <f t="shared" si="1"/>
        <v/>
      </c>
      <c r="F39" s="31" t="str">
        <f t="shared" ca="1" si="4"/>
        <v/>
      </c>
      <c r="G39" s="31" t="str">
        <f>IFERROR(VLOOKUP(LEFT($D39,4)*1,教育課程!$H:$K,3,0),"")</f>
        <v/>
      </c>
      <c r="H39" s="31" t="str">
        <f>IFERROR(VLOOKUP(LEFT($D39,4)*1,教育課程!$H:$K,4,0),"")</f>
        <v/>
      </c>
      <c r="I39" s="31" t="str">
        <f>IF(G39="教科なし","",IF(G39="学校設定教科",IFERROR(VLOOKUP($C39,学習記録!$Z:$AM,13,0),""),G39))</f>
        <v/>
      </c>
      <c r="J39" s="31" t="str">
        <f>IF(H39="学校設定科目",IFERROR(VLOOKUP($C39,学習記録!$Z:$AM,14,0),""),H39)</f>
        <v/>
      </c>
      <c r="K39" s="31" t="str">
        <f t="shared" si="2"/>
        <v/>
      </c>
      <c r="L39" s="31" t="str">
        <f t="shared" si="3"/>
        <v/>
      </c>
      <c r="Q39" s="337" t="str">
        <f t="shared" ca="1" si="5"/>
        <v/>
      </c>
      <c r="R39" s="338"/>
      <c r="S39" s="339" t="str">
        <f t="shared" si="6"/>
        <v/>
      </c>
      <c r="T39" s="340"/>
      <c r="U39" s="340"/>
      <c r="V39" s="340"/>
      <c r="W39" s="340"/>
      <c r="X39" s="341"/>
      <c r="Y39" s="342" t="str">
        <f t="shared" si="7"/>
        <v/>
      </c>
      <c r="Z39" s="343"/>
      <c r="AA39" s="343"/>
      <c r="AB39" s="343"/>
      <c r="AC39" s="343"/>
      <c r="AD39" s="343"/>
      <c r="AE39" s="343"/>
      <c r="AF39" s="343"/>
      <c r="AG39" s="343"/>
      <c r="AH39" s="344"/>
      <c r="AI39" s="338" t="str">
        <f t="shared" si="9"/>
        <v/>
      </c>
      <c r="AJ39" s="345"/>
      <c r="AK39" s="338" t="str">
        <f t="shared" si="10"/>
        <v/>
      </c>
      <c r="AL39" s="346"/>
      <c r="AM39" s="207"/>
      <c r="AN39" s="208"/>
      <c r="AO39" s="209"/>
      <c r="AP39" s="199"/>
      <c r="AQ39" s="200"/>
      <c r="AR39" s="199"/>
      <c r="AS39" s="200"/>
      <c r="AT39" s="204"/>
      <c r="AU39" s="205"/>
      <c r="AV39" s="205"/>
      <c r="AW39" s="205"/>
      <c r="AX39" s="205"/>
      <c r="AY39" s="205"/>
      <c r="AZ39" s="206"/>
      <c r="BA39" s="70"/>
      <c r="BB39" s="70"/>
    </row>
    <row r="40" spans="2:54" ht="10.5" customHeight="1" x14ac:dyDescent="0.4">
      <c r="B40" s="31" t="str">
        <f t="shared" ca="1" si="8"/>
        <v>140102210403522104047222240672201</v>
      </c>
      <c r="C40" s="31" t="str">
        <f t="shared" si="0"/>
        <v>A22</v>
      </c>
      <c r="D40" s="31" t="str">
        <f>IFERROR(VLOOKUP(C40,学習記録!$Z:$AA,2,0),"")</f>
        <v/>
      </c>
      <c r="E40" s="31" t="str">
        <f t="shared" si="1"/>
        <v/>
      </c>
      <c r="F40" s="31" t="str">
        <f t="shared" ca="1" si="4"/>
        <v/>
      </c>
      <c r="G40" s="31" t="str">
        <f>IFERROR(VLOOKUP(LEFT($D40,4)*1,教育課程!$H:$K,3,0),"")</f>
        <v/>
      </c>
      <c r="H40" s="31" t="str">
        <f>IFERROR(VLOOKUP(LEFT($D40,4)*1,教育課程!$H:$K,4,0),"")</f>
        <v/>
      </c>
      <c r="I40" s="31" t="str">
        <f>IF(G40="教科なし","",IF(G40="学校設定教科",IFERROR(VLOOKUP($C40,学習記録!$Z:$AM,13,0),""),G40))</f>
        <v/>
      </c>
      <c r="J40" s="31" t="str">
        <f>IF(H40="学校設定科目",IFERROR(VLOOKUP($C40,学習記録!$Z:$AM,14,0),""),H40)</f>
        <v/>
      </c>
      <c r="K40" s="31" t="str">
        <f t="shared" si="2"/>
        <v/>
      </c>
      <c r="L40" s="31" t="str">
        <f t="shared" si="3"/>
        <v/>
      </c>
      <c r="N40" s="31">
        <v>7</v>
      </c>
      <c r="O40" s="49" t="str">
        <f>O$4&amp;$N40</f>
        <v>A7</v>
      </c>
      <c r="Q40" s="337" t="str">
        <f t="shared" ca="1" si="5"/>
        <v/>
      </c>
      <c r="R40" s="338"/>
      <c r="S40" s="339" t="str">
        <f t="shared" si="6"/>
        <v/>
      </c>
      <c r="T40" s="340"/>
      <c r="U40" s="340"/>
      <c r="V40" s="340"/>
      <c r="W40" s="340"/>
      <c r="X40" s="341"/>
      <c r="Y40" s="342" t="str">
        <f t="shared" si="7"/>
        <v/>
      </c>
      <c r="Z40" s="343"/>
      <c r="AA40" s="343"/>
      <c r="AB40" s="343"/>
      <c r="AC40" s="343"/>
      <c r="AD40" s="343"/>
      <c r="AE40" s="343"/>
      <c r="AF40" s="343"/>
      <c r="AG40" s="343"/>
      <c r="AH40" s="344"/>
      <c r="AI40" s="338" t="str">
        <f t="shared" si="9"/>
        <v/>
      </c>
      <c r="AJ40" s="345"/>
      <c r="AK40" s="338" t="str">
        <f t="shared" si="10"/>
        <v/>
      </c>
      <c r="AL40" s="346"/>
      <c r="AM40" s="207" t="str">
        <f ca="1">IFERROR(VLOOKUP($O34,出席記録!$K:$AF,4,0),"")</f>
        <v/>
      </c>
      <c r="AN40" s="208"/>
      <c r="AO40" s="195" t="str">
        <f ca="1">IFERROR(VLOOKUP($O34,出席記録!$K:$AF,6,0)&amp;"","")</f>
        <v/>
      </c>
      <c r="AP40" s="197" t="str">
        <f ca="1">IFERROR(VLOOKUP($O34,出席記録!$K:$AF,7,0)&amp;"","")</f>
        <v/>
      </c>
      <c r="AQ40" s="198" t="str">
        <f>IFERROR(VLOOKUP($O34,#REF!,6,0),"")</f>
        <v/>
      </c>
      <c r="AR40" s="197" t="str">
        <f ca="1">IFERROR(VLOOKUP($O34,出席記録!$K:$AF,8,0)&amp;"","")</f>
        <v/>
      </c>
      <c r="AS40" s="198" t="str">
        <f>IFERROR(VLOOKUP($O34,#REF!,6,0),"")</f>
        <v/>
      </c>
      <c r="AT40" s="201" t="str">
        <f ca="1">IFERROR(VLOOKUP($O34,出席記録!$K:$AF,9,0)&amp;"","")</f>
        <v/>
      </c>
      <c r="AU40" s="202" t="str">
        <f>IFERROR(VLOOKUP($O34,#REF!,6,0),"")</f>
        <v/>
      </c>
      <c r="AV40" s="202" t="str">
        <f>IFERROR(VLOOKUP($O34,#REF!,6,0),"")</f>
        <v/>
      </c>
      <c r="AW40" s="202" t="str">
        <f>IFERROR(VLOOKUP($O34,#REF!,6,0),"")</f>
        <v/>
      </c>
      <c r="AX40" s="202" t="str">
        <f>IFERROR(VLOOKUP($O34,#REF!,6,0),"")</f>
        <v/>
      </c>
      <c r="AY40" s="202" t="str">
        <f>IFERROR(VLOOKUP($O34,#REF!,6,0),"")</f>
        <v/>
      </c>
      <c r="AZ40" s="203" t="str">
        <f>IFERROR(VLOOKUP($O34,#REF!,6,0),"")</f>
        <v/>
      </c>
      <c r="BA40" s="70"/>
      <c r="BB40" s="70"/>
    </row>
    <row r="41" spans="2:54" ht="10.5" customHeight="1" x14ac:dyDescent="0.4">
      <c r="B41" s="31" t="str">
        <f t="shared" ca="1" si="8"/>
        <v>240012232401422224036222140592232</v>
      </c>
      <c r="C41" s="31" t="str">
        <f t="shared" si="0"/>
        <v>A23</v>
      </c>
      <c r="D41" s="31" t="str">
        <f>IFERROR(VLOOKUP(C41,学習記録!$Z:$AA,2,0),"")</f>
        <v/>
      </c>
      <c r="E41" s="31" t="str">
        <f t="shared" si="1"/>
        <v/>
      </c>
      <c r="F41" s="31" t="str">
        <f t="shared" ca="1" si="4"/>
        <v/>
      </c>
      <c r="G41" s="31" t="str">
        <f>IFERROR(VLOOKUP(LEFT($D41,4)*1,教育課程!$H:$K,3,0),"")</f>
        <v/>
      </c>
      <c r="H41" s="31" t="str">
        <f>IFERROR(VLOOKUP(LEFT($D41,4)*1,教育課程!$H:$K,4,0),"")</f>
        <v/>
      </c>
      <c r="I41" s="31" t="str">
        <f>IF(G41="教科なし","",IF(G41="学校設定教科",IFERROR(VLOOKUP($C41,学習記録!$Z:$AM,13,0),""),G41))</f>
        <v/>
      </c>
      <c r="J41" s="31" t="str">
        <f>IF(H41="学校設定科目",IFERROR(VLOOKUP($C41,学習記録!$Z:$AM,14,0),""),H41)</f>
        <v/>
      </c>
      <c r="K41" s="31" t="str">
        <f t="shared" si="2"/>
        <v/>
      </c>
      <c r="L41" s="31" t="str">
        <f t="shared" si="3"/>
        <v/>
      </c>
      <c r="Q41" s="337" t="str">
        <f t="shared" ca="1" si="5"/>
        <v/>
      </c>
      <c r="R41" s="338"/>
      <c r="S41" s="339" t="str">
        <f t="shared" si="6"/>
        <v/>
      </c>
      <c r="T41" s="340"/>
      <c r="U41" s="340"/>
      <c r="V41" s="340"/>
      <c r="W41" s="340"/>
      <c r="X41" s="341"/>
      <c r="Y41" s="342" t="str">
        <f t="shared" si="7"/>
        <v/>
      </c>
      <c r="Z41" s="343"/>
      <c r="AA41" s="343"/>
      <c r="AB41" s="343"/>
      <c r="AC41" s="343"/>
      <c r="AD41" s="343"/>
      <c r="AE41" s="343"/>
      <c r="AF41" s="343"/>
      <c r="AG41" s="343"/>
      <c r="AH41" s="344"/>
      <c r="AI41" s="338" t="str">
        <f t="shared" si="9"/>
        <v/>
      </c>
      <c r="AJ41" s="345"/>
      <c r="AK41" s="338" t="str">
        <f t="shared" si="10"/>
        <v/>
      </c>
      <c r="AL41" s="346"/>
      <c r="AM41" s="207"/>
      <c r="AN41" s="208"/>
      <c r="AO41" s="209"/>
      <c r="AP41" s="199"/>
      <c r="AQ41" s="200"/>
      <c r="AR41" s="199"/>
      <c r="AS41" s="200"/>
      <c r="AT41" s="204"/>
      <c r="AU41" s="205"/>
      <c r="AV41" s="205"/>
      <c r="AW41" s="205"/>
      <c r="AX41" s="205"/>
      <c r="AY41" s="205"/>
      <c r="AZ41" s="206"/>
      <c r="BA41" s="70"/>
      <c r="BB41" s="70"/>
    </row>
    <row r="42" spans="2:54" ht="10.5" customHeight="1" x14ac:dyDescent="0.4">
      <c r="B42" s="31" t="str">
        <f t="shared" ca="1" si="8"/>
        <v>140102210403522104047222240672201</v>
      </c>
      <c r="C42" s="31" t="str">
        <f t="shared" si="0"/>
        <v>A24</v>
      </c>
      <c r="D42" s="31" t="str">
        <f>IFERROR(VLOOKUP(C42,学習記録!$Z:$AA,2,0),"")</f>
        <v/>
      </c>
      <c r="E42" s="31" t="str">
        <f t="shared" si="1"/>
        <v/>
      </c>
      <c r="F42" s="31" t="str">
        <f t="shared" ca="1" si="4"/>
        <v/>
      </c>
      <c r="G42" s="31" t="str">
        <f>IFERROR(VLOOKUP(LEFT($D42,4)*1,教育課程!$H:$K,3,0),"")</f>
        <v/>
      </c>
      <c r="H42" s="31" t="str">
        <f>IFERROR(VLOOKUP(LEFT($D42,4)*1,教育課程!$H:$K,4,0),"")</f>
        <v/>
      </c>
      <c r="I42" s="31" t="str">
        <f>IF(G42="教科なし","",IF(G42="学校設定教科",IFERROR(VLOOKUP($C42,学習記録!$Z:$AM,13,0),""),G42))</f>
        <v/>
      </c>
      <c r="J42" s="31" t="str">
        <f>IF(H42="学校設定科目",IFERROR(VLOOKUP($C42,学習記録!$Z:$AM,14,0),""),H42)</f>
        <v/>
      </c>
      <c r="K42" s="31" t="str">
        <f t="shared" si="2"/>
        <v/>
      </c>
      <c r="L42" s="31" t="str">
        <f t="shared" si="3"/>
        <v/>
      </c>
      <c r="N42" s="31">
        <v>8</v>
      </c>
      <c r="O42" s="49" t="str">
        <f>O$4&amp;$N42</f>
        <v>A8</v>
      </c>
      <c r="Q42" s="337" t="str">
        <f t="shared" ca="1" si="5"/>
        <v/>
      </c>
      <c r="R42" s="338"/>
      <c r="S42" s="339" t="str">
        <f t="shared" si="6"/>
        <v/>
      </c>
      <c r="T42" s="340"/>
      <c r="U42" s="340"/>
      <c r="V42" s="340"/>
      <c r="W42" s="340"/>
      <c r="X42" s="341"/>
      <c r="Y42" s="342" t="str">
        <f t="shared" si="7"/>
        <v/>
      </c>
      <c r="Z42" s="343"/>
      <c r="AA42" s="343"/>
      <c r="AB42" s="343"/>
      <c r="AC42" s="343"/>
      <c r="AD42" s="343"/>
      <c r="AE42" s="343"/>
      <c r="AF42" s="343"/>
      <c r="AG42" s="343"/>
      <c r="AH42" s="344"/>
      <c r="AI42" s="338" t="str">
        <f t="shared" si="9"/>
        <v/>
      </c>
      <c r="AJ42" s="345"/>
      <c r="AK42" s="338" t="str">
        <f t="shared" si="10"/>
        <v/>
      </c>
      <c r="AL42" s="346"/>
      <c r="AM42" s="207" t="str">
        <f ca="1">IFERROR(VLOOKUP($O36,出席記録!$K:$AF,4,0),"")</f>
        <v/>
      </c>
      <c r="AN42" s="208"/>
      <c r="AO42" s="195" t="str">
        <f ca="1">IFERROR(VLOOKUP($O36,出席記録!$K:$AF,6,0)&amp;"","")</f>
        <v/>
      </c>
      <c r="AP42" s="197" t="str">
        <f ca="1">IFERROR(VLOOKUP($O36,出席記録!$K:$AF,7,0)&amp;"","")</f>
        <v/>
      </c>
      <c r="AQ42" s="198" t="str">
        <f>IFERROR(VLOOKUP($O36,#REF!,6,0),"")</f>
        <v/>
      </c>
      <c r="AR42" s="197" t="str">
        <f ca="1">IFERROR(VLOOKUP($O36,出席記録!$K:$AF,8,0)&amp;"","")</f>
        <v/>
      </c>
      <c r="AS42" s="198" t="str">
        <f>IFERROR(VLOOKUP($O36,#REF!,6,0),"")</f>
        <v/>
      </c>
      <c r="AT42" s="201" t="str">
        <f ca="1">IFERROR(VLOOKUP($O36,出席記録!$K:$AF,9,0)&amp;"","")</f>
        <v/>
      </c>
      <c r="AU42" s="202" t="str">
        <f>IFERROR(VLOOKUP($O36,#REF!,6,0),"")</f>
        <v/>
      </c>
      <c r="AV42" s="202" t="str">
        <f>IFERROR(VLOOKUP($O36,#REF!,6,0),"")</f>
        <v/>
      </c>
      <c r="AW42" s="202" t="str">
        <f>IFERROR(VLOOKUP($O36,#REF!,6,0),"")</f>
        <v/>
      </c>
      <c r="AX42" s="202" t="str">
        <f>IFERROR(VLOOKUP($O36,#REF!,6,0),"")</f>
        <v/>
      </c>
      <c r="AY42" s="202" t="str">
        <f>IFERROR(VLOOKUP($O36,#REF!,6,0),"")</f>
        <v/>
      </c>
      <c r="AZ42" s="203" t="str">
        <f>IFERROR(VLOOKUP($O36,#REF!,6,0),"")</f>
        <v/>
      </c>
      <c r="BA42" s="70"/>
      <c r="BB42" s="70"/>
    </row>
    <row r="43" spans="2:54" ht="10.5" customHeight="1" x14ac:dyDescent="0.4">
      <c r="B43" s="31" t="str">
        <f t="shared" ca="1" si="8"/>
        <v>240012232401422224036222140592232</v>
      </c>
      <c r="C43" s="31" t="str">
        <f t="shared" si="0"/>
        <v>A25</v>
      </c>
      <c r="D43" s="31" t="str">
        <f>IFERROR(VLOOKUP(C43,学習記録!$Z:$AA,2,0),"")</f>
        <v/>
      </c>
      <c r="E43" s="31" t="str">
        <f t="shared" si="1"/>
        <v/>
      </c>
      <c r="F43" s="31" t="str">
        <f t="shared" ca="1" si="4"/>
        <v/>
      </c>
      <c r="G43" s="31" t="str">
        <f>IFERROR(VLOOKUP(LEFT($D43,4)*1,教育課程!$H:$K,3,0),"")</f>
        <v/>
      </c>
      <c r="H43" s="31" t="str">
        <f>IFERROR(VLOOKUP(LEFT($D43,4)*1,教育課程!$H:$K,4,0),"")</f>
        <v/>
      </c>
      <c r="I43" s="31" t="str">
        <f>IF(G43="教科なし","",IF(G43="学校設定教科",IFERROR(VLOOKUP($C43,学習記録!$Z:$AM,13,0),""),G43))</f>
        <v/>
      </c>
      <c r="J43" s="31" t="str">
        <f>IF(H43="学校設定科目",IFERROR(VLOOKUP($C43,学習記録!$Z:$AM,14,0),""),H43)</f>
        <v/>
      </c>
      <c r="K43" s="31" t="str">
        <f t="shared" si="2"/>
        <v/>
      </c>
      <c r="L43" s="31" t="str">
        <f t="shared" si="3"/>
        <v/>
      </c>
      <c r="Q43" s="337" t="str">
        <f t="shared" ca="1" si="5"/>
        <v/>
      </c>
      <c r="R43" s="338"/>
      <c r="S43" s="339" t="str">
        <f t="shared" si="6"/>
        <v/>
      </c>
      <c r="T43" s="340"/>
      <c r="U43" s="340"/>
      <c r="V43" s="340"/>
      <c r="W43" s="340"/>
      <c r="X43" s="341"/>
      <c r="Y43" s="342" t="str">
        <f t="shared" si="7"/>
        <v/>
      </c>
      <c r="Z43" s="343"/>
      <c r="AA43" s="343"/>
      <c r="AB43" s="343"/>
      <c r="AC43" s="343"/>
      <c r="AD43" s="343"/>
      <c r="AE43" s="343"/>
      <c r="AF43" s="343"/>
      <c r="AG43" s="343"/>
      <c r="AH43" s="344"/>
      <c r="AI43" s="338" t="str">
        <f t="shared" si="9"/>
        <v/>
      </c>
      <c r="AJ43" s="345"/>
      <c r="AK43" s="338" t="str">
        <f t="shared" si="10"/>
        <v/>
      </c>
      <c r="AL43" s="346"/>
      <c r="AM43" s="207"/>
      <c r="AN43" s="208"/>
      <c r="AO43" s="209"/>
      <c r="AP43" s="199"/>
      <c r="AQ43" s="200"/>
      <c r="AR43" s="199"/>
      <c r="AS43" s="200"/>
      <c r="AT43" s="204"/>
      <c r="AU43" s="205"/>
      <c r="AV43" s="205"/>
      <c r="AW43" s="205"/>
      <c r="AX43" s="205"/>
      <c r="AY43" s="205"/>
      <c r="AZ43" s="206"/>
      <c r="BA43" s="70"/>
      <c r="BB43" s="70"/>
    </row>
    <row r="44" spans="2:54" ht="10.5" customHeight="1" x14ac:dyDescent="0.4">
      <c r="B44" s="31" t="str">
        <f t="shared" ca="1" si="8"/>
        <v>140102210403522104047222240672201</v>
      </c>
      <c r="C44" s="31" t="str">
        <f t="shared" si="0"/>
        <v>A26</v>
      </c>
      <c r="D44" s="31" t="str">
        <f>IFERROR(VLOOKUP(C44,学習記録!$Z:$AA,2,0),"")</f>
        <v/>
      </c>
      <c r="E44" s="31" t="str">
        <f t="shared" si="1"/>
        <v/>
      </c>
      <c r="F44" s="31" t="str">
        <f t="shared" ca="1" si="4"/>
        <v/>
      </c>
      <c r="G44" s="31" t="str">
        <f>IFERROR(VLOOKUP(LEFT($D44,4)*1,教育課程!$H:$K,3,0),"")</f>
        <v/>
      </c>
      <c r="H44" s="31" t="str">
        <f>IFERROR(VLOOKUP(LEFT($D44,4)*1,教育課程!$H:$K,4,0),"")</f>
        <v/>
      </c>
      <c r="I44" s="31" t="str">
        <f>IF(G44="教科なし","",IF(G44="学校設定教科",IFERROR(VLOOKUP($C44,学習記録!$Z:$AM,13,0),""),G44))</f>
        <v/>
      </c>
      <c r="J44" s="31" t="str">
        <f>IF(H44="学校設定科目",IFERROR(VLOOKUP($C44,学習記録!$Z:$AM,14,0),""),H44)</f>
        <v/>
      </c>
      <c r="K44" s="31" t="str">
        <f t="shared" si="2"/>
        <v/>
      </c>
      <c r="L44" s="31" t="str">
        <f t="shared" si="3"/>
        <v/>
      </c>
      <c r="Q44" s="337" t="str">
        <f t="shared" ca="1" si="5"/>
        <v/>
      </c>
      <c r="R44" s="338"/>
      <c r="S44" s="339" t="str">
        <f t="shared" si="6"/>
        <v/>
      </c>
      <c r="T44" s="340"/>
      <c r="U44" s="340"/>
      <c r="V44" s="340"/>
      <c r="W44" s="340"/>
      <c r="X44" s="341"/>
      <c r="Y44" s="342" t="str">
        <f t="shared" si="7"/>
        <v/>
      </c>
      <c r="Z44" s="343"/>
      <c r="AA44" s="343"/>
      <c r="AB44" s="343"/>
      <c r="AC44" s="343"/>
      <c r="AD44" s="343"/>
      <c r="AE44" s="343"/>
      <c r="AF44" s="343"/>
      <c r="AG44" s="343"/>
      <c r="AH44" s="344"/>
      <c r="AI44" s="338" t="str">
        <f t="shared" si="9"/>
        <v/>
      </c>
      <c r="AJ44" s="345"/>
      <c r="AK44" s="338" t="str">
        <f t="shared" si="10"/>
        <v/>
      </c>
      <c r="AL44" s="346"/>
      <c r="AM44" s="207" t="str">
        <f ca="1">IFERROR(VLOOKUP($O38,出席記録!$K:$AF,4,0),"")</f>
        <v/>
      </c>
      <c r="AN44" s="208"/>
      <c r="AO44" s="195" t="str">
        <f ca="1">IFERROR(VLOOKUP($O38,出席記録!$K:$AF,6,0)&amp;"","")</f>
        <v/>
      </c>
      <c r="AP44" s="197" t="str">
        <f ca="1">IFERROR(VLOOKUP($O38,出席記録!$K:$AF,7,0)&amp;"","")</f>
        <v/>
      </c>
      <c r="AQ44" s="198" t="str">
        <f>IFERROR(VLOOKUP($O38,#REF!,6,0),"")</f>
        <v/>
      </c>
      <c r="AR44" s="197" t="str">
        <f ca="1">IFERROR(VLOOKUP($O38,出席記録!$K:$AF,8,0)&amp;"","")</f>
        <v/>
      </c>
      <c r="AS44" s="198" t="str">
        <f>IFERROR(VLOOKUP($O38,#REF!,6,0),"")</f>
        <v/>
      </c>
      <c r="AT44" s="201" t="str">
        <f ca="1">IFERROR(VLOOKUP($O38,出席記録!$K:$AF,9,0)&amp;"","")</f>
        <v/>
      </c>
      <c r="AU44" s="202" t="str">
        <f>IFERROR(VLOOKUP($O38,#REF!,6,0),"")</f>
        <v/>
      </c>
      <c r="AV44" s="202" t="str">
        <f>IFERROR(VLOOKUP($O38,#REF!,6,0),"")</f>
        <v/>
      </c>
      <c r="AW44" s="202" t="str">
        <f>IFERROR(VLOOKUP($O38,#REF!,6,0),"")</f>
        <v/>
      </c>
      <c r="AX44" s="202" t="str">
        <f>IFERROR(VLOOKUP($O38,#REF!,6,0),"")</f>
        <v/>
      </c>
      <c r="AY44" s="202" t="str">
        <f>IFERROR(VLOOKUP($O38,#REF!,6,0),"")</f>
        <v/>
      </c>
      <c r="AZ44" s="203" t="str">
        <f>IFERROR(VLOOKUP($O38,#REF!,6,0),"")</f>
        <v/>
      </c>
      <c r="BA44" s="71"/>
      <c r="BB44" s="71"/>
    </row>
    <row r="45" spans="2:54" ht="10.5" customHeight="1" x14ac:dyDescent="0.4">
      <c r="B45" s="31" t="str">
        <f t="shared" ca="1" si="8"/>
        <v>240012232401422224036222140592232</v>
      </c>
      <c r="C45" s="31" t="str">
        <f t="shared" si="0"/>
        <v>A27</v>
      </c>
      <c r="D45" s="31" t="str">
        <f>IFERROR(VLOOKUP(C45,学習記録!$Z:$AA,2,0),"")</f>
        <v/>
      </c>
      <c r="E45" s="31" t="str">
        <f t="shared" si="1"/>
        <v/>
      </c>
      <c r="F45" s="31" t="str">
        <f t="shared" ca="1" si="4"/>
        <v/>
      </c>
      <c r="G45" s="31" t="str">
        <f>IFERROR(VLOOKUP(LEFT($D45,4)*1,教育課程!$H:$K,3,0),"")</f>
        <v/>
      </c>
      <c r="H45" s="31" t="str">
        <f>IFERROR(VLOOKUP(LEFT($D45,4)*1,教育課程!$H:$K,4,0),"")</f>
        <v/>
      </c>
      <c r="I45" s="31" t="str">
        <f>IF(G45="教科なし","",IF(G45="学校設定教科",IFERROR(VLOOKUP($C45,学習記録!$Z:$AM,13,0),""),G45))</f>
        <v/>
      </c>
      <c r="J45" s="31" t="str">
        <f>IF(H45="学校設定科目",IFERROR(VLOOKUP($C45,学習記録!$Z:$AM,14,0),""),H45)</f>
        <v/>
      </c>
      <c r="K45" s="31" t="str">
        <f t="shared" si="2"/>
        <v/>
      </c>
      <c r="L45" s="31" t="str">
        <f t="shared" si="3"/>
        <v/>
      </c>
      <c r="Q45" s="337" t="str">
        <f t="shared" ca="1" si="5"/>
        <v/>
      </c>
      <c r="R45" s="338"/>
      <c r="S45" s="339" t="str">
        <f t="shared" si="6"/>
        <v/>
      </c>
      <c r="T45" s="340"/>
      <c r="U45" s="340"/>
      <c r="V45" s="340"/>
      <c r="W45" s="340"/>
      <c r="X45" s="341"/>
      <c r="Y45" s="342" t="str">
        <f t="shared" si="7"/>
        <v/>
      </c>
      <c r="Z45" s="343"/>
      <c r="AA45" s="343"/>
      <c r="AB45" s="343"/>
      <c r="AC45" s="343"/>
      <c r="AD45" s="343"/>
      <c r="AE45" s="343"/>
      <c r="AF45" s="343"/>
      <c r="AG45" s="343"/>
      <c r="AH45" s="344"/>
      <c r="AI45" s="338" t="str">
        <f t="shared" si="9"/>
        <v/>
      </c>
      <c r="AJ45" s="345"/>
      <c r="AK45" s="338" t="str">
        <f t="shared" si="10"/>
        <v/>
      </c>
      <c r="AL45" s="346"/>
      <c r="AM45" s="207"/>
      <c r="AN45" s="208"/>
      <c r="AO45" s="209"/>
      <c r="AP45" s="199"/>
      <c r="AQ45" s="200"/>
      <c r="AR45" s="199"/>
      <c r="AS45" s="200"/>
      <c r="AT45" s="204"/>
      <c r="AU45" s="205"/>
      <c r="AV45" s="205"/>
      <c r="AW45" s="205"/>
      <c r="AX45" s="205"/>
      <c r="AY45" s="205"/>
      <c r="AZ45" s="206"/>
      <c r="BA45" s="54"/>
      <c r="BB45" s="54"/>
    </row>
    <row r="46" spans="2:54" ht="10.5" customHeight="1" x14ac:dyDescent="0.4">
      <c r="B46" s="31" t="str">
        <f t="shared" ca="1" si="8"/>
        <v>140102210403522104047222240672201</v>
      </c>
      <c r="C46" s="31" t="str">
        <f t="shared" si="0"/>
        <v>A28</v>
      </c>
      <c r="D46" s="31" t="str">
        <f>IFERROR(VLOOKUP(C46,学習記録!$Z:$AA,2,0),"")</f>
        <v/>
      </c>
      <c r="E46" s="31" t="str">
        <f t="shared" si="1"/>
        <v/>
      </c>
      <c r="F46" s="31" t="str">
        <f t="shared" ca="1" si="4"/>
        <v/>
      </c>
      <c r="G46" s="31" t="str">
        <f>IFERROR(VLOOKUP(LEFT($D46,4)*1,教育課程!$H:$K,3,0),"")</f>
        <v/>
      </c>
      <c r="H46" s="31" t="str">
        <f>IFERROR(VLOOKUP(LEFT($D46,4)*1,教育課程!$H:$K,4,0),"")</f>
        <v/>
      </c>
      <c r="I46" s="31" t="str">
        <f>IF(G46="教科なし","",IF(G46="学校設定教科",IFERROR(VLOOKUP($C46,学習記録!$Z:$AM,13,0),""),G46))</f>
        <v/>
      </c>
      <c r="J46" s="31" t="str">
        <f>IF(H46="学校設定科目",IFERROR(VLOOKUP($C46,学習記録!$Z:$AM,14,0),""),H46)</f>
        <v/>
      </c>
      <c r="K46" s="31" t="str">
        <f t="shared" si="2"/>
        <v/>
      </c>
      <c r="L46" s="31" t="str">
        <f t="shared" si="3"/>
        <v/>
      </c>
      <c r="Q46" s="337" t="str">
        <f t="shared" ca="1" si="5"/>
        <v/>
      </c>
      <c r="R46" s="338"/>
      <c r="S46" s="339" t="str">
        <f t="shared" si="6"/>
        <v/>
      </c>
      <c r="T46" s="340"/>
      <c r="U46" s="340"/>
      <c r="V46" s="340"/>
      <c r="W46" s="340"/>
      <c r="X46" s="341"/>
      <c r="Y46" s="342" t="str">
        <f t="shared" si="7"/>
        <v/>
      </c>
      <c r="Z46" s="343"/>
      <c r="AA46" s="343"/>
      <c r="AB46" s="343"/>
      <c r="AC46" s="343"/>
      <c r="AD46" s="343"/>
      <c r="AE46" s="343"/>
      <c r="AF46" s="343"/>
      <c r="AG46" s="343"/>
      <c r="AH46" s="344"/>
      <c r="AI46" s="338" t="str">
        <f t="shared" si="9"/>
        <v/>
      </c>
      <c r="AJ46" s="345"/>
      <c r="AK46" s="338" t="str">
        <f t="shared" si="10"/>
        <v/>
      </c>
      <c r="AL46" s="346"/>
      <c r="AM46" s="207" t="str">
        <f ca="1">IFERROR(VLOOKUP($O40,出席記録!$K:$AF,4,0),"")</f>
        <v/>
      </c>
      <c r="AN46" s="208"/>
      <c r="AO46" s="195" t="str">
        <f ca="1">IFERROR(VLOOKUP($O40,出席記録!$K:$AF,6,0)&amp;"","")</f>
        <v/>
      </c>
      <c r="AP46" s="197" t="str">
        <f ca="1">IFERROR(VLOOKUP($O40,出席記録!$K:$AF,7,0)&amp;"","")</f>
        <v/>
      </c>
      <c r="AQ46" s="198" t="str">
        <f>IFERROR(VLOOKUP($O40,#REF!,6,0),"")</f>
        <v/>
      </c>
      <c r="AR46" s="197" t="str">
        <f ca="1">IFERROR(VLOOKUP($O40,出席記録!$K:$AF,8,0)&amp;"","")</f>
        <v/>
      </c>
      <c r="AS46" s="198" t="str">
        <f>IFERROR(VLOOKUP($O40,#REF!,6,0),"")</f>
        <v/>
      </c>
      <c r="AT46" s="201" t="str">
        <f ca="1">IFERROR(VLOOKUP($O40,出席記録!$K:$AF,9,0)&amp;"","")</f>
        <v/>
      </c>
      <c r="AU46" s="202" t="str">
        <f>IFERROR(VLOOKUP($O40,#REF!,6,0),"")</f>
        <v/>
      </c>
      <c r="AV46" s="202" t="str">
        <f>IFERROR(VLOOKUP($O40,#REF!,6,0),"")</f>
        <v/>
      </c>
      <c r="AW46" s="202" t="str">
        <f>IFERROR(VLOOKUP($O40,#REF!,6,0),"")</f>
        <v/>
      </c>
      <c r="AX46" s="202" t="str">
        <f>IFERROR(VLOOKUP($O40,#REF!,6,0),"")</f>
        <v/>
      </c>
      <c r="AY46" s="202" t="str">
        <f>IFERROR(VLOOKUP($O40,#REF!,6,0),"")</f>
        <v/>
      </c>
      <c r="AZ46" s="203" t="str">
        <f>IFERROR(VLOOKUP($O40,#REF!,6,0),"")</f>
        <v/>
      </c>
      <c r="BA46" s="54"/>
      <c r="BB46" s="54"/>
    </row>
    <row r="47" spans="2:54" ht="10.5" customHeight="1" x14ac:dyDescent="0.4">
      <c r="B47" s="31" t="str">
        <f t="shared" ca="1" si="8"/>
        <v>240012232401422224036222140592232</v>
      </c>
      <c r="C47" s="31" t="str">
        <f t="shared" si="0"/>
        <v>A29</v>
      </c>
      <c r="D47" s="31" t="str">
        <f>IFERROR(VLOOKUP(C47,学習記録!$Z:$AA,2,0),"")</f>
        <v/>
      </c>
      <c r="E47" s="31" t="str">
        <f t="shared" si="1"/>
        <v/>
      </c>
      <c r="F47" s="31" t="str">
        <f t="shared" ca="1" si="4"/>
        <v/>
      </c>
      <c r="G47" s="31" t="str">
        <f>IFERROR(VLOOKUP(LEFT($D47,4)*1,教育課程!$H:$K,3,0),"")</f>
        <v/>
      </c>
      <c r="H47" s="31" t="str">
        <f>IFERROR(VLOOKUP(LEFT($D47,4)*1,教育課程!$H:$K,4,0),"")</f>
        <v/>
      </c>
      <c r="I47" s="31" t="str">
        <f>IF(G47="教科なし","",IF(G47="学校設定教科",IFERROR(VLOOKUP($C47,学習記録!$Z:$AM,13,0),""),G47))</f>
        <v/>
      </c>
      <c r="J47" s="31" t="str">
        <f>IF(H47="学校設定科目",IFERROR(VLOOKUP($C47,学習記録!$Z:$AM,14,0),""),H47)</f>
        <v/>
      </c>
      <c r="K47" s="31" t="str">
        <f t="shared" si="2"/>
        <v/>
      </c>
      <c r="L47" s="31" t="str">
        <f t="shared" si="3"/>
        <v/>
      </c>
      <c r="Q47" s="337" t="str">
        <f t="shared" ca="1" si="5"/>
        <v/>
      </c>
      <c r="R47" s="338"/>
      <c r="S47" s="339" t="str">
        <f t="shared" si="6"/>
        <v/>
      </c>
      <c r="T47" s="340"/>
      <c r="U47" s="340"/>
      <c r="V47" s="340"/>
      <c r="W47" s="340"/>
      <c r="X47" s="341"/>
      <c r="Y47" s="342" t="str">
        <f t="shared" si="7"/>
        <v/>
      </c>
      <c r="Z47" s="343"/>
      <c r="AA47" s="343"/>
      <c r="AB47" s="343"/>
      <c r="AC47" s="343"/>
      <c r="AD47" s="343"/>
      <c r="AE47" s="343"/>
      <c r="AF47" s="343"/>
      <c r="AG47" s="343"/>
      <c r="AH47" s="344"/>
      <c r="AI47" s="338" t="str">
        <f t="shared" si="9"/>
        <v/>
      </c>
      <c r="AJ47" s="345"/>
      <c r="AK47" s="338" t="str">
        <f t="shared" si="10"/>
        <v/>
      </c>
      <c r="AL47" s="346"/>
      <c r="AM47" s="207"/>
      <c r="AN47" s="208"/>
      <c r="AO47" s="209"/>
      <c r="AP47" s="199"/>
      <c r="AQ47" s="200"/>
      <c r="AR47" s="199"/>
      <c r="AS47" s="200"/>
      <c r="AT47" s="204"/>
      <c r="AU47" s="205"/>
      <c r="AV47" s="205"/>
      <c r="AW47" s="205"/>
      <c r="AX47" s="205"/>
      <c r="AY47" s="205"/>
      <c r="AZ47" s="206"/>
      <c r="BA47" s="54"/>
      <c r="BB47" s="54"/>
    </row>
    <row r="48" spans="2:54" ht="10.5" customHeight="1" x14ac:dyDescent="0.4">
      <c r="B48" s="31" t="str">
        <f t="shared" ca="1" si="8"/>
        <v>140102210403522104047222240672201</v>
      </c>
      <c r="C48" s="31" t="str">
        <f t="shared" si="0"/>
        <v>A30</v>
      </c>
      <c r="D48" s="31" t="str">
        <f>IFERROR(VLOOKUP(C48,学習記録!$Z:$AA,2,0),"")</f>
        <v/>
      </c>
      <c r="E48" s="31" t="str">
        <f t="shared" si="1"/>
        <v/>
      </c>
      <c r="F48" s="31" t="str">
        <f t="shared" ca="1" si="4"/>
        <v/>
      </c>
      <c r="G48" s="31" t="str">
        <f>IFERROR(VLOOKUP(LEFT($D48,4)*1,教育課程!$H:$K,3,0),"")</f>
        <v/>
      </c>
      <c r="H48" s="31" t="str">
        <f>IFERROR(VLOOKUP(LEFT($D48,4)*1,教育課程!$H:$K,4,0),"")</f>
        <v/>
      </c>
      <c r="I48" s="31" t="str">
        <f>IF(G48="教科なし","",IF(G48="学校設定教科",IFERROR(VLOOKUP($C48,学習記録!$Z:$AM,13,0),""),G48))</f>
        <v/>
      </c>
      <c r="J48" s="31" t="str">
        <f>IF(H48="学校設定科目",IFERROR(VLOOKUP($C48,学習記録!$Z:$AM,14,0),""),H48)</f>
        <v/>
      </c>
      <c r="K48" s="31" t="str">
        <f t="shared" si="2"/>
        <v/>
      </c>
      <c r="L48" s="31" t="str">
        <f t="shared" si="3"/>
        <v/>
      </c>
      <c r="Q48" s="337" t="str">
        <f t="shared" ca="1" si="5"/>
        <v/>
      </c>
      <c r="R48" s="338"/>
      <c r="S48" s="339" t="str">
        <f t="shared" si="6"/>
        <v/>
      </c>
      <c r="T48" s="340"/>
      <c r="U48" s="340"/>
      <c r="V48" s="340"/>
      <c r="W48" s="340"/>
      <c r="X48" s="341"/>
      <c r="Y48" s="342" t="str">
        <f t="shared" si="7"/>
        <v/>
      </c>
      <c r="Z48" s="343"/>
      <c r="AA48" s="343"/>
      <c r="AB48" s="343"/>
      <c r="AC48" s="343"/>
      <c r="AD48" s="343"/>
      <c r="AE48" s="343"/>
      <c r="AF48" s="343"/>
      <c r="AG48" s="343"/>
      <c r="AH48" s="344"/>
      <c r="AI48" s="338" t="str">
        <f t="shared" si="9"/>
        <v/>
      </c>
      <c r="AJ48" s="345"/>
      <c r="AK48" s="338" t="str">
        <f t="shared" si="10"/>
        <v/>
      </c>
      <c r="AL48" s="346"/>
      <c r="AM48" s="207" t="str">
        <f ca="1">IFERROR(VLOOKUP($O42,出席記録!$K:$AF,4,0),"")</f>
        <v/>
      </c>
      <c r="AN48" s="208"/>
      <c r="AO48" s="195" t="str">
        <f ca="1">IFERROR(VLOOKUP($O42,出席記録!$K:$AF,6,0)&amp;"","")</f>
        <v/>
      </c>
      <c r="AP48" s="197" t="str">
        <f ca="1">IFERROR(VLOOKUP($O42,出席記録!$K:$AF,7,0)&amp;"","")</f>
        <v/>
      </c>
      <c r="AQ48" s="198" t="str">
        <f>IFERROR(VLOOKUP($O42,#REF!,6,0),"")</f>
        <v/>
      </c>
      <c r="AR48" s="197" t="str">
        <f ca="1">IFERROR(VLOOKUP($O42,出席記録!$K:$AF,8,0)&amp;"","")</f>
        <v/>
      </c>
      <c r="AS48" s="198" t="str">
        <f>IFERROR(VLOOKUP($O42,#REF!,6,0),"")</f>
        <v/>
      </c>
      <c r="AT48" s="201" t="str">
        <f ca="1">IFERROR(VLOOKUP($O42,出席記録!$K:$AF,9,0)&amp;"","")</f>
        <v/>
      </c>
      <c r="AU48" s="202" t="str">
        <f>IFERROR(VLOOKUP($O42,#REF!,6,0),"")</f>
        <v/>
      </c>
      <c r="AV48" s="202" t="str">
        <f>IFERROR(VLOOKUP($O42,#REF!,6,0),"")</f>
        <v/>
      </c>
      <c r="AW48" s="202" t="str">
        <f>IFERROR(VLOOKUP($O42,#REF!,6,0),"")</f>
        <v/>
      </c>
      <c r="AX48" s="202" t="str">
        <f>IFERROR(VLOOKUP($O42,#REF!,6,0),"")</f>
        <v/>
      </c>
      <c r="AY48" s="202" t="str">
        <f>IFERROR(VLOOKUP($O42,#REF!,6,0),"")</f>
        <v/>
      </c>
      <c r="AZ48" s="203" t="str">
        <f>IFERROR(VLOOKUP($O42,#REF!,6,0),"")</f>
        <v/>
      </c>
      <c r="BA48" s="54"/>
      <c r="BB48" s="54"/>
    </row>
    <row r="49" spans="2:54" ht="10.5" customHeight="1" thickBot="1" x14ac:dyDescent="0.45">
      <c r="B49" s="31" t="str">
        <f t="shared" ca="1" si="8"/>
        <v>240012232401422224036222140592232</v>
      </c>
      <c r="C49" s="31" t="str">
        <f t="shared" si="0"/>
        <v>A31</v>
      </c>
      <c r="D49" s="31" t="str">
        <f>IFERROR(VLOOKUP(C49,学習記録!$Z:$AA,2,0),"")</f>
        <v/>
      </c>
      <c r="E49" s="31" t="str">
        <f t="shared" si="1"/>
        <v/>
      </c>
      <c r="F49" s="31" t="str">
        <f t="shared" ca="1" si="4"/>
        <v/>
      </c>
      <c r="G49" s="31" t="str">
        <f>IFERROR(VLOOKUP(LEFT($D49,4)*1,教育課程!$H:$K,3,0),"")</f>
        <v/>
      </c>
      <c r="H49" s="31" t="str">
        <f>IFERROR(VLOOKUP(LEFT($D49,4)*1,教育課程!$H:$K,4,0),"")</f>
        <v/>
      </c>
      <c r="I49" s="31" t="str">
        <f>IF(G49="教科なし","",IF(G49="学校設定教科",IFERROR(VLOOKUP($C49,学習記録!$Z:$AM,13,0),""),G49))</f>
        <v/>
      </c>
      <c r="J49" s="31" t="str">
        <f>IF(H49="学校設定科目",IFERROR(VLOOKUP($C49,学習記録!$Z:$AM,14,0),""),H49)</f>
        <v/>
      </c>
      <c r="K49" s="31" t="str">
        <f t="shared" si="2"/>
        <v/>
      </c>
      <c r="L49" s="31" t="str">
        <f t="shared" si="3"/>
        <v/>
      </c>
      <c r="Q49" s="337" t="str">
        <f t="shared" ca="1" si="5"/>
        <v/>
      </c>
      <c r="R49" s="338"/>
      <c r="S49" s="339" t="str">
        <f t="shared" si="6"/>
        <v/>
      </c>
      <c r="T49" s="340"/>
      <c r="U49" s="340"/>
      <c r="V49" s="340"/>
      <c r="W49" s="340"/>
      <c r="X49" s="341"/>
      <c r="Y49" s="342" t="str">
        <f t="shared" si="7"/>
        <v/>
      </c>
      <c r="Z49" s="343"/>
      <c r="AA49" s="343"/>
      <c r="AB49" s="343"/>
      <c r="AC49" s="343"/>
      <c r="AD49" s="343"/>
      <c r="AE49" s="343"/>
      <c r="AF49" s="343"/>
      <c r="AG49" s="343"/>
      <c r="AH49" s="344"/>
      <c r="AI49" s="338" t="str">
        <f t="shared" si="9"/>
        <v/>
      </c>
      <c r="AJ49" s="345"/>
      <c r="AK49" s="338" t="str">
        <f t="shared" si="10"/>
        <v/>
      </c>
      <c r="AL49" s="346"/>
      <c r="AM49" s="254"/>
      <c r="AN49" s="255"/>
      <c r="AO49" s="196"/>
      <c r="AP49" s="241"/>
      <c r="AQ49" s="242"/>
      <c r="AR49" s="241"/>
      <c r="AS49" s="242"/>
      <c r="AT49" s="210"/>
      <c r="AU49" s="211"/>
      <c r="AV49" s="211"/>
      <c r="AW49" s="211"/>
      <c r="AX49" s="211"/>
      <c r="AY49" s="211"/>
      <c r="AZ49" s="212"/>
      <c r="BA49" s="54"/>
      <c r="BB49" s="54"/>
    </row>
    <row r="50" spans="2:54" ht="10.5" customHeight="1" thickBot="1" x14ac:dyDescent="0.45">
      <c r="B50" s="31" t="str">
        <f t="shared" ca="1" si="8"/>
        <v>140102210403522104047222240672201</v>
      </c>
      <c r="C50" s="31" t="str">
        <f t="shared" si="0"/>
        <v>A32</v>
      </c>
      <c r="D50" s="31" t="str">
        <f>IFERROR(VLOOKUP(C50,学習記録!$Z:$AA,2,0),"")</f>
        <v/>
      </c>
      <c r="E50" s="31" t="str">
        <f t="shared" si="1"/>
        <v/>
      </c>
      <c r="F50" s="31" t="str">
        <f t="shared" ca="1" si="4"/>
        <v/>
      </c>
      <c r="G50" s="31" t="str">
        <f>IFERROR(VLOOKUP(LEFT($D50,4)*1,教育課程!$H:$K,3,0),"")</f>
        <v/>
      </c>
      <c r="H50" s="31" t="str">
        <f>IFERROR(VLOOKUP(LEFT($D50,4)*1,教育課程!$H:$K,4,0),"")</f>
        <v/>
      </c>
      <c r="I50" s="31" t="str">
        <f>IF(G50="教科なし","",IF(G50="学校設定教科",IFERROR(VLOOKUP($C50,学習記録!$Z:$AM,13,0),""),G50))</f>
        <v/>
      </c>
      <c r="J50" s="31" t="str">
        <f>IF(H50="学校設定科目",IFERROR(VLOOKUP($C50,学習記録!$Z:$AM,14,0),""),H50)</f>
        <v/>
      </c>
      <c r="K50" s="31" t="str">
        <f t="shared" si="2"/>
        <v/>
      </c>
      <c r="L50" s="31" t="str">
        <f t="shared" si="3"/>
        <v/>
      </c>
      <c r="Q50" s="337" t="str">
        <f t="shared" ca="1" si="5"/>
        <v/>
      </c>
      <c r="R50" s="338"/>
      <c r="S50" s="339" t="str">
        <f t="shared" si="6"/>
        <v/>
      </c>
      <c r="T50" s="340"/>
      <c r="U50" s="340"/>
      <c r="V50" s="340"/>
      <c r="W50" s="340"/>
      <c r="X50" s="341"/>
      <c r="Y50" s="342" t="str">
        <f t="shared" si="7"/>
        <v/>
      </c>
      <c r="Z50" s="343"/>
      <c r="AA50" s="343"/>
      <c r="AB50" s="343"/>
      <c r="AC50" s="343"/>
      <c r="AD50" s="343"/>
      <c r="AE50" s="343"/>
      <c r="AF50" s="343"/>
      <c r="AG50" s="343"/>
      <c r="AH50" s="344"/>
      <c r="AI50" s="338" t="str">
        <f t="shared" si="9"/>
        <v/>
      </c>
      <c r="AJ50" s="345"/>
      <c r="AK50" s="338" t="str">
        <f t="shared" si="10"/>
        <v/>
      </c>
      <c r="AL50" s="346"/>
      <c r="AM50" s="304" t="s">
        <v>3</v>
      </c>
      <c r="AN50" s="304"/>
      <c r="AO50" s="304"/>
      <c r="AP50" s="304"/>
      <c r="AQ50" s="304"/>
      <c r="AR50" s="304"/>
      <c r="AS50" s="304"/>
      <c r="AT50" s="304"/>
      <c r="AU50" s="304"/>
      <c r="AV50" s="304"/>
      <c r="AW50" s="304"/>
      <c r="AX50" s="304"/>
      <c r="AY50" s="304"/>
      <c r="AZ50" s="305"/>
      <c r="BA50" s="54"/>
      <c r="BB50" s="54"/>
    </row>
    <row r="51" spans="2:54" ht="10.5" customHeight="1" thickTop="1" x14ac:dyDescent="0.4">
      <c r="B51" s="31" t="str">
        <f t="shared" ca="1" si="8"/>
        <v>240012232401422224036222140592232</v>
      </c>
      <c r="C51" s="31" t="str">
        <f t="shared" ref="C51:C68" si="11">$O$4&amp;ROW()-18</f>
        <v>A33</v>
      </c>
      <c r="D51" s="31" t="str">
        <f>IFERROR(VLOOKUP(C51,学習記録!$Z:$AA,2,0),"")</f>
        <v/>
      </c>
      <c r="E51" s="31" t="str">
        <f t="shared" ref="E51:E76" si="12">IFERROR(MID($D51,5,2)*1,"")</f>
        <v/>
      </c>
      <c r="F51" s="31" t="str">
        <f t="shared" ca="1" si="4"/>
        <v/>
      </c>
      <c r="G51" s="31" t="str">
        <f>IFERROR(VLOOKUP(LEFT($D51,4)*1,教育課程!$H:$K,3,0),"")</f>
        <v/>
      </c>
      <c r="H51" s="31" t="str">
        <f>IFERROR(VLOOKUP(LEFT($D51,4)*1,教育課程!$H:$K,4,0),"")</f>
        <v/>
      </c>
      <c r="I51" s="31" t="str">
        <f>IF(G51="教科なし","",IF(G51="学校設定教科",IFERROR(VLOOKUP($C51,学習記録!$Z:$AM,13,0),""),G51))</f>
        <v/>
      </c>
      <c r="J51" s="31" t="str">
        <f>IF(H51="学校設定科目",IFERROR(VLOOKUP($C51,学習記録!$Z:$AM,14,0),""),H51)</f>
        <v/>
      </c>
      <c r="K51" s="31" t="str">
        <f t="shared" ref="K51:K76" si="13">IFERROR(MID($D51,7,1)*1,"")</f>
        <v/>
      </c>
      <c r="L51" s="31" t="str">
        <f t="shared" ref="L51:L76" si="14">IFERROR(MID($D51,8,1)*1,"")</f>
        <v/>
      </c>
      <c r="Q51" s="337" t="str">
        <f t="shared" ca="1" si="5"/>
        <v/>
      </c>
      <c r="R51" s="338"/>
      <c r="S51" s="339" t="str">
        <f t="shared" si="6"/>
        <v/>
      </c>
      <c r="T51" s="340"/>
      <c r="U51" s="340"/>
      <c r="V51" s="340"/>
      <c r="W51" s="340"/>
      <c r="X51" s="341"/>
      <c r="Y51" s="342" t="str">
        <f t="shared" si="7"/>
        <v/>
      </c>
      <c r="Z51" s="343"/>
      <c r="AA51" s="343"/>
      <c r="AB51" s="343"/>
      <c r="AC51" s="343"/>
      <c r="AD51" s="343"/>
      <c r="AE51" s="343"/>
      <c r="AF51" s="343"/>
      <c r="AG51" s="343"/>
      <c r="AH51" s="344"/>
      <c r="AI51" s="338" t="str">
        <f t="shared" si="9"/>
        <v/>
      </c>
      <c r="AJ51" s="345"/>
      <c r="AK51" s="338" t="str">
        <f t="shared" si="10"/>
        <v/>
      </c>
      <c r="AL51" s="346"/>
      <c r="AM51" s="317" t="str">
        <f>IF($O$63=1,基礎情報!$D$24&amp;"","")</f>
        <v>令和5年9月1日から令和5年12月30日まで休学</v>
      </c>
      <c r="AN51" s="318"/>
      <c r="AO51" s="318"/>
      <c r="AP51" s="318"/>
      <c r="AQ51" s="318"/>
      <c r="AR51" s="318"/>
      <c r="AS51" s="318"/>
      <c r="AT51" s="318"/>
      <c r="AU51" s="318"/>
      <c r="AV51" s="318"/>
      <c r="AW51" s="318"/>
      <c r="AX51" s="318"/>
      <c r="AY51" s="318"/>
      <c r="AZ51" s="319"/>
      <c r="BA51" s="54"/>
      <c r="BB51" s="54"/>
    </row>
    <row r="52" spans="2:54" ht="10.5" customHeight="1" x14ac:dyDescent="0.4">
      <c r="B52" s="31" t="str">
        <f t="shared" ca="1" si="8"/>
        <v>140102210403522104047222240672201</v>
      </c>
      <c r="C52" s="31" t="str">
        <f t="shared" si="11"/>
        <v>A34</v>
      </c>
      <c r="D52" s="31" t="str">
        <f>IFERROR(VLOOKUP(C52,学習記録!$Z:$AA,2,0),"")</f>
        <v/>
      </c>
      <c r="E52" s="31" t="str">
        <f t="shared" si="12"/>
        <v/>
      </c>
      <c r="F52" s="31" t="str">
        <f t="shared" ca="1" si="4"/>
        <v/>
      </c>
      <c r="G52" s="31" t="str">
        <f>IFERROR(VLOOKUP(LEFT($D52,4)*1,教育課程!$H:$K,3,0),"")</f>
        <v/>
      </c>
      <c r="H52" s="31" t="str">
        <f>IFERROR(VLOOKUP(LEFT($D52,4)*1,教育課程!$H:$K,4,0),"")</f>
        <v/>
      </c>
      <c r="I52" s="31" t="str">
        <f>IF(G52="教科なし","",IF(G52="学校設定教科",IFERROR(VLOOKUP($C52,学習記録!$Z:$AM,13,0),""),G52))</f>
        <v/>
      </c>
      <c r="J52" s="31" t="str">
        <f>IF(H52="学校設定科目",IFERROR(VLOOKUP($C52,学習記録!$Z:$AM,14,0),""),H52)</f>
        <v/>
      </c>
      <c r="K52" s="31" t="str">
        <f t="shared" si="13"/>
        <v/>
      </c>
      <c r="L52" s="31" t="str">
        <f t="shared" si="14"/>
        <v/>
      </c>
      <c r="Q52" s="337" t="str">
        <f t="shared" ca="1" si="5"/>
        <v/>
      </c>
      <c r="R52" s="338"/>
      <c r="S52" s="339" t="str">
        <f t="shared" si="6"/>
        <v/>
      </c>
      <c r="T52" s="340"/>
      <c r="U52" s="340"/>
      <c r="V52" s="340"/>
      <c r="W52" s="340"/>
      <c r="X52" s="341"/>
      <c r="Y52" s="342" t="str">
        <f t="shared" si="7"/>
        <v/>
      </c>
      <c r="Z52" s="343"/>
      <c r="AA52" s="343"/>
      <c r="AB52" s="343"/>
      <c r="AC52" s="343"/>
      <c r="AD52" s="343"/>
      <c r="AE52" s="343"/>
      <c r="AF52" s="343"/>
      <c r="AG52" s="343"/>
      <c r="AH52" s="344"/>
      <c r="AI52" s="338" t="str">
        <f t="shared" si="9"/>
        <v/>
      </c>
      <c r="AJ52" s="345"/>
      <c r="AK52" s="338" t="str">
        <f t="shared" si="10"/>
        <v/>
      </c>
      <c r="AL52" s="346"/>
      <c r="AM52" s="320"/>
      <c r="AN52" s="321"/>
      <c r="AO52" s="321"/>
      <c r="AP52" s="321"/>
      <c r="AQ52" s="321"/>
      <c r="AR52" s="321"/>
      <c r="AS52" s="321"/>
      <c r="AT52" s="321"/>
      <c r="AU52" s="321"/>
      <c r="AV52" s="321"/>
      <c r="AW52" s="321"/>
      <c r="AX52" s="321"/>
      <c r="AY52" s="321"/>
      <c r="AZ52" s="322"/>
      <c r="BA52" s="54"/>
      <c r="BB52" s="54"/>
    </row>
    <row r="53" spans="2:54" ht="10.5" customHeight="1" x14ac:dyDescent="0.4">
      <c r="B53" s="31" t="str">
        <f t="shared" ca="1" si="8"/>
        <v>240012232401422224036222140592232</v>
      </c>
      <c r="C53" s="31" t="str">
        <f t="shared" si="11"/>
        <v>A35</v>
      </c>
      <c r="D53" s="31" t="str">
        <f>IFERROR(VLOOKUP(C53,学習記録!$Z:$AA,2,0),"")</f>
        <v/>
      </c>
      <c r="E53" s="31" t="str">
        <f t="shared" si="12"/>
        <v/>
      </c>
      <c r="F53" s="31" t="str">
        <f t="shared" ca="1" si="4"/>
        <v/>
      </c>
      <c r="G53" s="31" t="str">
        <f>IFERROR(VLOOKUP(LEFT($D53,4)*1,教育課程!$H:$K,3,0),"")</f>
        <v/>
      </c>
      <c r="H53" s="31" t="str">
        <f>IFERROR(VLOOKUP(LEFT($D53,4)*1,教育課程!$H:$K,4,0),"")</f>
        <v/>
      </c>
      <c r="I53" s="31" t="str">
        <f>IF(G53="教科なし","",IF(G53="学校設定教科",IFERROR(VLOOKUP($C53,学習記録!$Z:$AM,13,0),""),G53))</f>
        <v/>
      </c>
      <c r="J53" s="31" t="str">
        <f>IF(H53="学校設定科目",IFERROR(VLOOKUP($C53,学習記録!$Z:$AM,14,0),""),H53)</f>
        <v/>
      </c>
      <c r="K53" s="31" t="str">
        <f t="shared" si="13"/>
        <v/>
      </c>
      <c r="L53" s="31" t="str">
        <f t="shared" si="14"/>
        <v/>
      </c>
      <c r="Q53" s="337" t="str">
        <f t="shared" ca="1" si="5"/>
        <v/>
      </c>
      <c r="R53" s="338"/>
      <c r="S53" s="339" t="str">
        <f t="shared" si="6"/>
        <v/>
      </c>
      <c r="T53" s="340"/>
      <c r="U53" s="340"/>
      <c r="V53" s="340"/>
      <c r="W53" s="340"/>
      <c r="X53" s="341"/>
      <c r="Y53" s="342" t="str">
        <f t="shared" si="7"/>
        <v/>
      </c>
      <c r="Z53" s="343"/>
      <c r="AA53" s="343"/>
      <c r="AB53" s="343"/>
      <c r="AC53" s="343"/>
      <c r="AD53" s="343"/>
      <c r="AE53" s="343"/>
      <c r="AF53" s="343"/>
      <c r="AG53" s="343"/>
      <c r="AH53" s="344"/>
      <c r="AI53" s="338" t="str">
        <f t="shared" si="9"/>
        <v/>
      </c>
      <c r="AJ53" s="345"/>
      <c r="AK53" s="338" t="str">
        <f t="shared" si="10"/>
        <v/>
      </c>
      <c r="AL53" s="346"/>
      <c r="AM53" s="320"/>
      <c r="AN53" s="321"/>
      <c r="AO53" s="321"/>
      <c r="AP53" s="321"/>
      <c r="AQ53" s="321"/>
      <c r="AR53" s="321"/>
      <c r="AS53" s="321"/>
      <c r="AT53" s="321"/>
      <c r="AU53" s="321"/>
      <c r="AV53" s="321"/>
      <c r="AW53" s="321"/>
      <c r="AX53" s="321"/>
      <c r="AY53" s="321"/>
      <c r="AZ53" s="322"/>
      <c r="BA53" s="54"/>
      <c r="BB53" s="54"/>
    </row>
    <row r="54" spans="2:54" ht="10.5" customHeight="1" x14ac:dyDescent="0.4">
      <c r="B54" s="31" t="str">
        <f t="shared" ca="1" si="8"/>
        <v>140102210403522104047222240672201</v>
      </c>
      <c r="C54" s="31" t="str">
        <f t="shared" si="11"/>
        <v>A36</v>
      </c>
      <c r="D54" s="31" t="str">
        <f>IFERROR(VLOOKUP(C54,学習記録!$Z:$AA,2,0),"")</f>
        <v/>
      </c>
      <c r="E54" s="31" t="str">
        <f t="shared" si="12"/>
        <v/>
      </c>
      <c r="F54" s="31" t="str">
        <f t="shared" ca="1" si="4"/>
        <v/>
      </c>
      <c r="G54" s="31" t="str">
        <f>IFERROR(VLOOKUP(LEFT($D54,4)*1,教育課程!$H:$K,3,0),"")</f>
        <v/>
      </c>
      <c r="H54" s="31" t="str">
        <f>IFERROR(VLOOKUP(LEFT($D54,4)*1,教育課程!$H:$K,4,0),"")</f>
        <v/>
      </c>
      <c r="I54" s="31" t="str">
        <f>IF(G54="教科なし","",IF(G54="学校設定教科",IFERROR(VLOOKUP($C54,学習記録!$Z:$AM,13,0),""),G54))</f>
        <v/>
      </c>
      <c r="J54" s="31" t="str">
        <f>IF(H54="学校設定科目",IFERROR(VLOOKUP($C54,学習記録!$Z:$AM,14,0),""),H54)</f>
        <v/>
      </c>
      <c r="K54" s="31" t="str">
        <f t="shared" si="13"/>
        <v/>
      </c>
      <c r="L54" s="31" t="str">
        <f t="shared" si="14"/>
        <v/>
      </c>
      <c r="Q54" s="337" t="str">
        <f t="shared" ca="1" si="5"/>
        <v/>
      </c>
      <c r="R54" s="338"/>
      <c r="S54" s="339" t="str">
        <f t="shared" si="6"/>
        <v/>
      </c>
      <c r="T54" s="340"/>
      <c r="U54" s="340"/>
      <c r="V54" s="340"/>
      <c r="W54" s="340"/>
      <c r="X54" s="341"/>
      <c r="Y54" s="342" t="str">
        <f t="shared" si="7"/>
        <v/>
      </c>
      <c r="Z54" s="343"/>
      <c r="AA54" s="343"/>
      <c r="AB54" s="343"/>
      <c r="AC54" s="343"/>
      <c r="AD54" s="343"/>
      <c r="AE54" s="343"/>
      <c r="AF54" s="343"/>
      <c r="AG54" s="343"/>
      <c r="AH54" s="344"/>
      <c r="AI54" s="338" t="str">
        <f t="shared" si="9"/>
        <v/>
      </c>
      <c r="AJ54" s="345"/>
      <c r="AK54" s="338" t="str">
        <f t="shared" si="10"/>
        <v/>
      </c>
      <c r="AL54" s="346"/>
      <c r="AM54" s="320"/>
      <c r="AN54" s="321"/>
      <c r="AO54" s="321"/>
      <c r="AP54" s="321"/>
      <c r="AQ54" s="321"/>
      <c r="AR54" s="321"/>
      <c r="AS54" s="321"/>
      <c r="AT54" s="321"/>
      <c r="AU54" s="321"/>
      <c r="AV54" s="321"/>
      <c r="AW54" s="321"/>
      <c r="AX54" s="321"/>
      <c r="AY54" s="321"/>
      <c r="AZ54" s="322"/>
      <c r="BA54" s="54"/>
      <c r="BB54" s="54"/>
    </row>
    <row r="55" spans="2:54" ht="10.5" customHeight="1" x14ac:dyDescent="0.4">
      <c r="B55" s="31" t="str">
        <f t="shared" ca="1" si="8"/>
        <v>240012232401422224036222140592232</v>
      </c>
      <c r="C55" s="31" t="str">
        <f t="shared" si="11"/>
        <v>A37</v>
      </c>
      <c r="D55" s="31" t="str">
        <f>IFERROR(VLOOKUP(C55,学習記録!$Z:$AA,2,0),"")</f>
        <v/>
      </c>
      <c r="E55" s="31" t="str">
        <f t="shared" si="12"/>
        <v/>
      </c>
      <c r="F55" s="31" t="str">
        <f t="shared" ca="1" si="4"/>
        <v/>
      </c>
      <c r="G55" s="31" t="str">
        <f>IFERROR(VLOOKUP(LEFT($D55,4)*1,教育課程!$H:$K,3,0),"")</f>
        <v/>
      </c>
      <c r="H55" s="31" t="str">
        <f>IFERROR(VLOOKUP(LEFT($D55,4)*1,教育課程!$H:$K,4,0),"")</f>
        <v/>
      </c>
      <c r="I55" s="31" t="str">
        <f>IF(G55="教科なし","",IF(G55="学校設定教科",IFERROR(VLOOKUP($C55,学習記録!$Z:$AM,13,0),""),G55))</f>
        <v/>
      </c>
      <c r="J55" s="31" t="str">
        <f>IF(H55="学校設定科目",IFERROR(VLOOKUP($C55,学習記録!$Z:$AM,14,0),""),H55)</f>
        <v/>
      </c>
      <c r="K55" s="31" t="str">
        <f t="shared" si="13"/>
        <v/>
      </c>
      <c r="L55" s="31" t="str">
        <f t="shared" si="14"/>
        <v/>
      </c>
      <c r="Q55" s="337" t="str">
        <f t="shared" ca="1" si="5"/>
        <v/>
      </c>
      <c r="R55" s="338"/>
      <c r="S55" s="339" t="str">
        <f t="shared" si="6"/>
        <v/>
      </c>
      <c r="T55" s="340"/>
      <c r="U55" s="340"/>
      <c r="V55" s="340"/>
      <c r="W55" s="340"/>
      <c r="X55" s="341"/>
      <c r="Y55" s="342" t="str">
        <f t="shared" si="7"/>
        <v/>
      </c>
      <c r="Z55" s="343"/>
      <c r="AA55" s="343"/>
      <c r="AB55" s="343"/>
      <c r="AC55" s="343"/>
      <c r="AD55" s="343"/>
      <c r="AE55" s="343"/>
      <c r="AF55" s="343"/>
      <c r="AG55" s="343"/>
      <c r="AH55" s="344"/>
      <c r="AI55" s="338" t="str">
        <f t="shared" si="9"/>
        <v/>
      </c>
      <c r="AJ55" s="345"/>
      <c r="AK55" s="338" t="str">
        <f t="shared" si="10"/>
        <v/>
      </c>
      <c r="AL55" s="346"/>
      <c r="AM55" s="320"/>
      <c r="AN55" s="321"/>
      <c r="AO55" s="321"/>
      <c r="AP55" s="321"/>
      <c r="AQ55" s="321"/>
      <c r="AR55" s="321"/>
      <c r="AS55" s="321"/>
      <c r="AT55" s="321"/>
      <c r="AU55" s="321"/>
      <c r="AV55" s="321"/>
      <c r="AW55" s="321"/>
      <c r="AX55" s="321"/>
      <c r="AY55" s="321"/>
      <c r="AZ55" s="322"/>
      <c r="BA55" s="54"/>
      <c r="BB55" s="54"/>
    </row>
    <row r="56" spans="2:54" ht="10.5" customHeight="1" x14ac:dyDescent="0.4">
      <c r="B56" s="31" t="str">
        <f t="shared" ca="1" si="8"/>
        <v>140102210403522104047222240672201</v>
      </c>
      <c r="C56" s="31" t="str">
        <f t="shared" si="11"/>
        <v>A38</v>
      </c>
      <c r="D56" s="31" t="str">
        <f>IFERROR(VLOOKUP(C56,学習記録!$Z:$AA,2,0),"")</f>
        <v/>
      </c>
      <c r="E56" s="31" t="str">
        <f t="shared" si="12"/>
        <v/>
      </c>
      <c r="F56" s="31" t="str">
        <f t="shared" ca="1" si="4"/>
        <v/>
      </c>
      <c r="G56" s="31" t="str">
        <f>IFERROR(VLOOKUP(LEFT($D56,4)*1,教育課程!$H:$K,3,0),"")</f>
        <v/>
      </c>
      <c r="H56" s="31" t="str">
        <f>IFERROR(VLOOKUP(LEFT($D56,4)*1,教育課程!$H:$K,4,0),"")</f>
        <v/>
      </c>
      <c r="I56" s="31" t="str">
        <f>IF(G56="教科なし","",IF(G56="学校設定教科",IFERROR(VLOOKUP($C56,学習記録!$Z:$AM,13,0),""),G56))</f>
        <v/>
      </c>
      <c r="J56" s="31" t="str">
        <f>IF(H56="学校設定科目",IFERROR(VLOOKUP($C56,学習記録!$Z:$AM,14,0),""),H56)</f>
        <v/>
      </c>
      <c r="K56" s="31" t="str">
        <f t="shared" si="13"/>
        <v/>
      </c>
      <c r="L56" s="31" t="str">
        <f t="shared" si="14"/>
        <v/>
      </c>
      <c r="Q56" s="337" t="str">
        <f t="shared" ca="1" si="5"/>
        <v/>
      </c>
      <c r="R56" s="338"/>
      <c r="S56" s="339" t="str">
        <f t="shared" si="6"/>
        <v/>
      </c>
      <c r="T56" s="340"/>
      <c r="U56" s="340"/>
      <c r="V56" s="340"/>
      <c r="W56" s="340"/>
      <c r="X56" s="341"/>
      <c r="Y56" s="342" t="str">
        <f t="shared" si="7"/>
        <v/>
      </c>
      <c r="Z56" s="343"/>
      <c r="AA56" s="343"/>
      <c r="AB56" s="343"/>
      <c r="AC56" s="343"/>
      <c r="AD56" s="343"/>
      <c r="AE56" s="343"/>
      <c r="AF56" s="343"/>
      <c r="AG56" s="343"/>
      <c r="AH56" s="344"/>
      <c r="AI56" s="338" t="str">
        <f t="shared" si="9"/>
        <v/>
      </c>
      <c r="AJ56" s="345"/>
      <c r="AK56" s="338" t="str">
        <f t="shared" si="10"/>
        <v/>
      </c>
      <c r="AL56" s="346"/>
      <c r="AM56" s="320"/>
      <c r="AN56" s="321"/>
      <c r="AO56" s="321"/>
      <c r="AP56" s="321"/>
      <c r="AQ56" s="321"/>
      <c r="AR56" s="321"/>
      <c r="AS56" s="321"/>
      <c r="AT56" s="321"/>
      <c r="AU56" s="321"/>
      <c r="AV56" s="321"/>
      <c r="AW56" s="321"/>
      <c r="AX56" s="321"/>
      <c r="AY56" s="321"/>
      <c r="AZ56" s="322"/>
      <c r="BA56" s="54"/>
      <c r="BB56" s="54"/>
    </row>
    <row r="57" spans="2:54" ht="10.5" customHeight="1" x14ac:dyDescent="0.4">
      <c r="B57" s="31" t="str">
        <f t="shared" ca="1" si="8"/>
        <v>240012232401422224036222140592232</v>
      </c>
      <c r="C57" s="31" t="str">
        <f t="shared" si="11"/>
        <v>A39</v>
      </c>
      <c r="D57" s="31" t="str">
        <f>IFERROR(VLOOKUP(C57,学習記録!$Z:$AA,2,0),"")</f>
        <v/>
      </c>
      <c r="E57" s="31" t="str">
        <f t="shared" si="12"/>
        <v/>
      </c>
      <c r="F57" s="31" t="str">
        <f t="shared" ca="1" si="4"/>
        <v/>
      </c>
      <c r="G57" s="31" t="str">
        <f>IFERROR(VLOOKUP(LEFT($D57,4)*1,教育課程!$H:$K,3,0),"")</f>
        <v/>
      </c>
      <c r="H57" s="31" t="str">
        <f>IFERROR(VLOOKUP(LEFT($D57,4)*1,教育課程!$H:$K,4,0),"")</f>
        <v/>
      </c>
      <c r="I57" s="31" t="str">
        <f>IF(G57="教科なし","",IF(G57="学校設定教科",IFERROR(VLOOKUP($C57,学習記録!$Z:$AM,13,0),""),G57))</f>
        <v/>
      </c>
      <c r="J57" s="31" t="str">
        <f>IF(H57="学校設定科目",IFERROR(VLOOKUP($C57,学習記録!$Z:$AM,14,0),""),H57)</f>
        <v/>
      </c>
      <c r="K57" s="31" t="str">
        <f t="shared" si="13"/>
        <v/>
      </c>
      <c r="L57" s="31" t="str">
        <f t="shared" si="14"/>
        <v/>
      </c>
      <c r="Q57" s="337" t="str">
        <f t="shared" ca="1" si="5"/>
        <v/>
      </c>
      <c r="R57" s="338"/>
      <c r="S57" s="339" t="str">
        <f t="shared" si="6"/>
        <v/>
      </c>
      <c r="T57" s="340"/>
      <c r="U57" s="340"/>
      <c r="V57" s="340"/>
      <c r="W57" s="340"/>
      <c r="X57" s="341"/>
      <c r="Y57" s="342" t="str">
        <f t="shared" si="7"/>
        <v/>
      </c>
      <c r="Z57" s="343"/>
      <c r="AA57" s="343"/>
      <c r="AB57" s="343"/>
      <c r="AC57" s="343"/>
      <c r="AD57" s="343"/>
      <c r="AE57" s="343"/>
      <c r="AF57" s="343"/>
      <c r="AG57" s="343"/>
      <c r="AH57" s="344"/>
      <c r="AI57" s="338" t="str">
        <f t="shared" si="9"/>
        <v/>
      </c>
      <c r="AJ57" s="345"/>
      <c r="AK57" s="338" t="str">
        <f t="shared" si="10"/>
        <v/>
      </c>
      <c r="AL57" s="346"/>
      <c r="AM57" s="320"/>
      <c r="AN57" s="321"/>
      <c r="AO57" s="321"/>
      <c r="AP57" s="321"/>
      <c r="AQ57" s="321"/>
      <c r="AR57" s="321"/>
      <c r="AS57" s="321"/>
      <c r="AT57" s="321"/>
      <c r="AU57" s="321"/>
      <c r="AV57" s="321"/>
      <c r="AW57" s="321"/>
      <c r="AX57" s="321"/>
      <c r="AY57" s="321"/>
      <c r="AZ57" s="322"/>
      <c r="BA57" s="54"/>
      <c r="BB57" s="54"/>
    </row>
    <row r="58" spans="2:54" ht="10.5" customHeight="1" x14ac:dyDescent="0.4">
      <c r="B58" s="31" t="str">
        <f t="shared" ca="1" si="8"/>
        <v>140102210403522104047222240672201</v>
      </c>
      <c r="C58" s="31" t="str">
        <f t="shared" si="11"/>
        <v>A40</v>
      </c>
      <c r="D58" s="31" t="str">
        <f>IFERROR(VLOOKUP(C58,学習記録!$Z:$AA,2,0),"")</f>
        <v/>
      </c>
      <c r="E58" s="31" t="str">
        <f t="shared" si="12"/>
        <v/>
      </c>
      <c r="F58" s="31" t="str">
        <f t="shared" ca="1" si="4"/>
        <v/>
      </c>
      <c r="G58" s="31" t="str">
        <f>IFERROR(VLOOKUP(LEFT($D58,4)*1,教育課程!$H:$K,3,0),"")</f>
        <v/>
      </c>
      <c r="H58" s="31" t="str">
        <f>IFERROR(VLOOKUP(LEFT($D58,4)*1,教育課程!$H:$K,4,0),"")</f>
        <v/>
      </c>
      <c r="I58" s="31" t="str">
        <f>IF(G58="教科なし","",IF(G58="学校設定教科",IFERROR(VLOOKUP($C58,学習記録!$Z:$AM,13,0),""),G58))</f>
        <v/>
      </c>
      <c r="J58" s="31" t="str">
        <f>IF(H58="学校設定科目",IFERROR(VLOOKUP($C58,学習記録!$Z:$AM,14,0),""),H58)</f>
        <v/>
      </c>
      <c r="K58" s="31" t="str">
        <f t="shared" si="13"/>
        <v/>
      </c>
      <c r="L58" s="31" t="str">
        <f t="shared" si="14"/>
        <v/>
      </c>
      <c r="Q58" s="337" t="str">
        <f t="shared" ca="1" si="5"/>
        <v/>
      </c>
      <c r="R58" s="338"/>
      <c r="S58" s="339" t="str">
        <f t="shared" si="6"/>
        <v/>
      </c>
      <c r="T58" s="340"/>
      <c r="U58" s="340"/>
      <c r="V58" s="340"/>
      <c r="W58" s="340"/>
      <c r="X58" s="341"/>
      <c r="Y58" s="342" t="str">
        <f t="shared" si="7"/>
        <v/>
      </c>
      <c r="Z58" s="343"/>
      <c r="AA58" s="343"/>
      <c r="AB58" s="343"/>
      <c r="AC58" s="343"/>
      <c r="AD58" s="343"/>
      <c r="AE58" s="343"/>
      <c r="AF58" s="343"/>
      <c r="AG58" s="343"/>
      <c r="AH58" s="344"/>
      <c r="AI58" s="338" t="str">
        <f t="shared" si="9"/>
        <v/>
      </c>
      <c r="AJ58" s="345"/>
      <c r="AK58" s="338" t="str">
        <f t="shared" si="10"/>
        <v/>
      </c>
      <c r="AL58" s="346"/>
      <c r="AM58" s="320"/>
      <c r="AN58" s="321"/>
      <c r="AO58" s="321"/>
      <c r="AP58" s="321"/>
      <c r="AQ58" s="321"/>
      <c r="AR58" s="321"/>
      <c r="AS58" s="321"/>
      <c r="AT58" s="321"/>
      <c r="AU58" s="321"/>
      <c r="AV58" s="321"/>
      <c r="AW58" s="321"/>
      <c r="AX58" s="321"/>
      <c r="AY58" s="321"/>
      <c r="AZ58" s="322"/>
      <c r="BA58" s="54"/>
      <c r="BB58" s="54"/>
    </row>
    <row r="59" spans="2:54" ht="10.5" customHeight="1" x14ac:dyDescent="0.4">
      <c r="B59" s="31" t="str">
        <f t="shared" ca="1" si="8"/>
        <v>240012232401422224036222140592232</v>
      </c>
      <c r="C59" s="31" t="str">
        <f t="shared" si="11"/>
        <v>A41</v>
      </c>
      <c r="D59" s="31" t="str">
        <f>IFERROR(VLOOKUP(C59,学習記録!$Z:$AA,2,0),"")</f>
        <v/>
      </c>
      <c r="E59" s="31" t="str">
        <f t="shared" si="12"/>
        <v/>
      </c>
      <c r="F59" s="31" t="str">
        <f t="shared" ca="1" si="4"/>
        <v/>
      </c>
      <c r="G59" s="31" t="str">
        <f>IFERROR(VLOOKUP(LEFT($D59,4)*1,教育課程!$H:$K,3,0),"")</f>
        <v/>
      </c>
      <c r="H59" s="31" t="str">
        <f>IFERROR(VLOOKUP(LEFT($D59,4)*1,教育課程!$H:$K,4,0),"")</f>
        <v/>
      </c>
      <c r="I59" s="31" t="str">
        <f>IF(G59="教科なし","",IF(G59="学校設定教科",IFERROR(VLOOKUP($C59,学習記録!$Z:$AM,13,0),""),G59))</f>
        <v/>
      </c>
      <c r="J59" s="31" t="str">
        <f>IF(H59="学校設定科目",IFERROR(VLOOKUP($C59,学習記録!$Z:$AM,14,0),""),H59)</f>
        <v/>
      </c>
      <c r="K59" s="31" t="str">
        <f t="shared" si="13"/>
        <v/>
      </c>
      <c r="L59" s="31" t="str">
        <f t="shared" si="14"/>
        <v/>
      </c>
      <c r="Q59" s="337" t="str">
        <f t="shared" ca="1" si="5"/>
        <v/>
      </c>
      <c r="R59" s="338"/>
      <c r="S59" s="339" t="str">
        <f t="shared" si="6"/>
        <v/>
      </c>
      <c r="T59" s="340"/>
      <c r="U59" s="340"/>
      <c r="V59" s="340"/>
      <c r="W59" s="340"/>
      <c r="X59" s="341"/>
      <c r="Y59" s="342" t="str">
        <f t="shared" si="7"/>
        <v/>
      </c>
      <c r="Z59" s="343"/>
      <c r="AA59" s="343"/>
      <c r="AB59" s="343"/>
      <c r="AC59" s="343"/>
      <c r="AD59" s="343"/>
      <c r="AE59" s="343"/>
      <c r="AF59" s="343"/>
      <c r="AG59" s="343"/>
      <c r="AH59" s="344"/>
      <c r="AI59" s="338" t="str">
        <f t="shared" si="9"/>
        <v/>
      </c>
      <c r="AJ59" s="345"/>
      <c r="AK59" s="338" t="str">
        <f t="shared" si="10"/>
        <v/>
      </c>
      <c r="AL59" s="346"/>
      <c r="AM59" s="320"/>
      <c r="AN59" s="321"/>
      <c r="AO59" s="321"/>
      <c r="AP59" s="321"/>
      <c r="AQ59" s="321"/>
      <c r="AR59" s="321"/>
      <c r="AS59" s="321"/>
      <c r="AT59" s="321"/>
      <c r="AU59" s="321"/>
      <c r="AV59" s="321"/>
      <c r="AW59" s="321"/>
      <c r="AX59" s="321"/>
      <c r="AY59" s="321"/>
      <c r="AZ59" s="322"/>
      <c r="BA59" s="54"/>
      <c r="BB59" s="54"/>
    </row>
    <row r="60" spans="2:54" ht="10.5" customHeight="1" x14ac:dyDescent="0.4">
      <c r="B60" s="31" t="str">
        <f t="shared" ca="1" si="8"/>
        <v>140102210403522104047222240672201</v>
      </c>
      <c r="C60" s="31" t="str">
        <f t="shared" si="11"/>
        <v>A42</v>
      </c>
      <c r="D60" s="31" t="str">
        <f>IFERROR(VLOOKUP(C60,学習記録!$Z:$AA,2,0),"")</f>
        <v/>
      </c>
      <c r="E60" s="31" t="str">
        <f t="shared" si="12"/>
        <v/>
      </c>
      <c r="F60" s="31" t="str">
        <f t="shared" ca="1" si="4"/>
        <v/>
      </c>
      <c r="G60" s="31" t="str">
        <f>IFERROR(VLOOKUP(LEFT($D60,4)*1,教育課程!$H:$K,3,0),"")</f>
        <v/>
      </c>
      <c r="H60" s="31" t="str">
        <f>IFERROR(VLOOKUP(LEFT($D60,4)*1,教育課程!$H:$K,4,0),"")</f>
        <v/>
      </c>
      <c r="I60" s="31" t="str">
        <f>IF(G60="教科なし","",IF(G60="学校設定教科",IFERROR(VLOOKUP($C60,学習記録!$Z:$AM,13,0),""),G60))</f>
        <v/>
      </c>
      <c r="J60" s="31" t="str">
        <f>IF(H60="学校設定科目",IFERROR(VLOOKUP($C60,学習記録!$Z:$AM,14,0),""),H60)</f>
        <v/>
      </c>
      <c r="K60" s="31" t="str">
        <f t="shared" si="13"/>
        <v/>
      </c>
      <c r="L60" s="31" t="str">
        <f t="shared" si="14"/>
        <v/>
      </c>
      <c r="Q60" s="337" t="str">
        <f t="shared" ca="1" si="5"/>
        <v/>
      </c>
      <c r="R60" s="338"/>
      <c r="S60" s="339" t="str">
        <f t="shared" si="6"/>
        <v/>
      </c>
      <c r="T60" s="340"/>
      <c r="U60" s="340"/>
      <c r="V60" s="340"/>
      <c r="W60" s="340"/>
      <c r="X60" s="341"/>
      <c r="Y60" s="342" t="str">
        <f t="shared" si="7"/>
        <v/>
      </c>
      <c r="Z60" s="343"/>
      <c r="AA60" s="343"/>
      <c r="AB60" s="343"/>
      <c r="AC60" s="343"/>
      <c r="AD60" s="343"/>
      <c r="AE60" s="343"/>
      <c r="AF60" s="343"/>
      <c r="AG60" s="343"/>
      <c r="AH60" s="344"/>
      <c r="AI60" s="338" t="str">
        <f t="shared" si="9"/>
        <v/>
      </c>
      <c r="AJ60" s="345"/>
      <c r="AK60" s="338" t="str">
        <f t="shared" si="10"/>
        <v/>
      </c>
      <c r="AL60" s="346"/>
      <c r="AM60" s="320"/>
      <c r="AN60" s="321"/>
      <c r="AO60" s="321"/>
      <c r="AP60" s="321"/>
      <c r="AQ60" s="321"/>
      <c r="AR60" s="321"/>
      <c r="AS60" s="321"/>
      <c r="AT60" s="321"/>
      <c r="AU60" s="321"/>
      <c r="AV60" s="321"/>
      <c r="AW60" s="321"/>
      <c r="AX60" s="321"/>
      <c r="AY60" s="321"/>
      <c r="AZ60" s="322"/>
      <c r="BA60" s="54"/>
      <c r="BB60" s="54"/>
    </row>
    <row r="61" spans="2:54" ht="10.5" customHeight="1" x14ac:dyDescent="0.4">
      <c r="B61" s="31" t="str">
        <f t="shared" ca="1" si="8"/>
        <v>240012232401422224036222140592232</v>
      </c>
      <c r="C61" s="31" t="str">
        <f t="shared" si="11"/>
        <v>A43</v>
      </c>
      <c r="D61" s="31" t="str">
        <f>IFERROR(VLOOKUP(C61,学習記録!$Z:$AA,2,0),"")</f>
        <v/>
      </c>
      <c r="E61" s="31" t="str">
        <f t="shared" si="12"/>
        <v/>
      </c>
      <c r="F61" s="31" t="str">
        <f t="shared" ca="1" si="4"/>
        <v/>
      </c>
      <c r="G61" s="31" t="str">
        <f>IFERROR(VLOOKUP(LEFT($D61,4)*1,教育課程!$H:$K,3,0),"")</f>
        <v/>
      </c>
      <c r="H61" s="31" t="str">
        <f>IFERROR(VLOOKUP(LEFT($D61,4)*1,教育課程!$H:$K,4,0),"")</f>
        <v/>
      </c>
      <c r="I61" s="31" t="str">
        <f>IF(G61="教科なし","",IF(G61="学校設定教科",IFERROR(VLOOKUP($C61,学習記録!$Z:$AM,13,0),""),G61))</f>
        <v/>
      </c>
      <c r="J61" s="31" t="str">
        <f>IF(H61="学校設定科目",IFERROR(VLOOKUP($C61,学習記録!$Z:$AM,14,0),""),H61)</f>
        <v/>
      </c>
      <c r="K61" s="31" t="str">
        <f t="shared" si="13"/>
        <v/>
      </c>
      <c r="L61" s="31" t="str">
        <f t="shared" si="14"/>
        <v/>
      </c>
      <c r="Q61" s="337" t="str">
        <f t="shared" ca="1" si="5"/>
        <v/>
      </c>
      <c r="R61" s="338"/>
      <c r="S61" s="339" t="str">
        <f t="shared" si="6"/>
        <v/>
      </c>
      <c r="T61" s="340"/>
      <c r="U61" s="340"/>
      <c r="V61" s="340"/>
      <c r="W61" s="340"/>
      <c r="X61" s="341"/>
      <c r="Y61" s="342" t="str">
        <f t="shared" si="7"/>
        <v/>
      </c>
      <c r="Z61" s="343"/>
      <c r="AA61" s="343"/>
      <c r="AB61" s="343"/>
      <c r="AC61" s="343"/>
      <c r="AD61" s="343"/>
      <c r="AE61" s="343"/>
      <c r="AF61" s="343"/>
      <c r="AG61" s="343"/>
      <c r="AH61" s="344"/>
      <c r="AI61" s="338" t="str">
        <f t="shared" si="9"/>
        <v/>
      </c>
      <c r="AJ61" s="345"/>
      <c r="AK61" s="338" t="str">
        <f t="shared" si="10"/>
        <v/>
      </c>
      <c r="AL61" s="346"/>
      <c r="AM61" s="320"/>
      <c r="AN61" s="321"/>
      <c r="AO61" s="321"/>
      <c r="AP61" s="321"/>
      <c r="AQ61" s="321"/>
      <c r="AR61" s="321"/>
      <c r="AS61" s="321"/>
      <c r="AT61" s="321"/>
      <c r="AU61" s="321"/>
      <c r="AV61" s="321"/>
      <c r="AW61" s="321"/>
      <c r="AX61" s="321"/>
      <c r="AY61" s="321"/>
      <c r="AZ61" s="322"/>
      <c r="BA61" s="54"/>
      <c r="BB61" s="54"/>
    </row>
    <row r="62" spans="2:54" ht="10.5" customHeight="1" x14ac:dyDescent="0.4">
      <c r="B62" s="31" t="str">
        <f t="shared" ca="1" si="8"/>
        <v>140102210403522104047222240672201</v>
      </c>
      <c r="C62" s="31" t="str">
        <f t="shared" si="11"/>
        <v>A44</v>
      </c>
      <c r="D62" s="31" t="str">
        <f>IFERROR(VLOOKUP(C62,学習記録!$Z:$AA,2,0),"")</f>
        <v/>
      </c>
      <c r="E62" s="31" t="str">
        <f t="shared" si="12"/>
        <v/>
      </c>
      <c r="F62" s="31" t="str">
        <f t="shared" ca="1" si="4"/>
        <v/>
      </c>
      <c r="G62" s="31" t="str">
        <f>IFERROR(VLOOKUP(LEFT($D62,4)*1,教育課程!$H:$K,3,0),"")</f>
        <v/>
      </c>
      <c r="H62" s="31" t="str">
        <f>IFERROR(VLOOKUP(LEFT($D62,4)*1,教育課程!$H:$K,4,0),"")</f>
        <v/>
      </c>
      <c r="I62" s="31" t="str">
        <f>IF(G62="教科なし","",IF(G62="学校設定教科",IFERROR(VLOOKUP($C62,学習記録!$Z:$AM,13,0),""),G62))</f>
        <v/>
      </c>
      <c r="J62" s="31" t="str">
        <f>IF(H62="学校設定科目",IFERROR(VLOOKUP($C62,学習記録!$Z:$AM,14,0),""),H62)</f>
        <v/>
      </c>
      <c r="K62" s="31" t="str">
        <f t="shared" si="13"/>
        <v/>
      </c>
      <c r="L62" s="31" t="str">
        <f t="shared" si="14"/>
        <v/>
      </c>
      <c r="Q62" s="337" t="str">
        <f t="shared" ca="1" si="5"/>
        <v/>
      </c>
      <c r="R62" s="338"/>
      <c r="S62" s="339" t="str">
        <f t="shared" si="6"/>
        <v/>
      </c>
      <c r="T62" s="340"/>
      <c r="U62" s="340"/>
      <c r="V62" s="340"/>
      <c r="W62" s="340"/>
      <c r="X62" s="341"/>
      <c r="Y62" s="342" t="str">
        <f t="shared" si="7"/>
        <v/>
      </c>
      <c r="Z62" s="343"/>
      <c r="AA62" s="343"/>
      <c r="AB62" s="343"/>
      <c r="AC62" s="343"/>
      <c r="AD62" s="343"/>
      <c r="AE62" s="343"/>
      <c r="AF62" s="343"/>
      <c r="AG62" s="343"/>
      <c r="AH62" s="344"/>
      <c r="AI62" s="338" t="str">
        <f t="shared" si="9"/>
        <v/>
      </c>
      <c r="AJ62" s="345"/>
      <c r="AK62" s="338" t="str">
        <f t="shared" si="10"/>
        <v/>
      </c>
      <c r="AL62" s="346"/>
      <c r="AM62" s="320"/>
      <c r="AN62" s="321"/>
      <c r="AO62" s="321"/>
      <c r="AP62" s="321"/>
      <c r="AQ62" s="321"/>
      <c r="AR62" s="321"/>
      <c r="AS62" s="321"/>
      <c r="AT62" s="321"/>
      <c r="AU62" s="321"/>
      <c r="AV62" s="321"/>
      <c r="AW62" s="321"/>
      <c r="AX62" s="321"/>
      <c r="AY62" s="321"/>
      <c r="AZ62" s="322"/>
      <c r="BA62" s="54"/>
      <c r="BB62" s="54"/>
    </row>
    <row r="63" spans="2:54" ht="10.5" customHeight="1" x14ac:dyDescent="0.4">
      <c r="B63" s="31" t="str">
        <f t="shared" ca="1" si="8"/>
        <v>240012232401422224036222140592232</v>
      </c>
      <c r="C63" s="31" t="str">
        <f t="shared" si="11"/>
        <v>A45</v>
      </c>
      <c r="D63" s="31" t="str">
        <f>IFERROR(VLOOKUP(C63,学習記録!$Z:$AA,2,0),"")</f>
        <v/>
      </c>
      <c r="E63" s="31" t="str">
        <f t="shared" si="12"/>
        <v/>
      </c>
      <c r="F63" s="31" t="str">
        <f t="shared" ca="1" si="4"/>
        <v/>
      </c>
      <c r="G63" s="31" t="str">
        <f>IFERROR(VLOOKUP(LEFT($D63,4)*1,教育課程!$H:$K,3,0),"")</f>
        <v/>
      </c>
      <c r="H63" s="31" t="str">
        <f>IFERROR(VLOOKUP(LEFT($D63,4)*1,教育課程!$H:$K,4,0),"")</f>
        <v/>
      </c>
      <c r="I63" s="31" t="str">
        <f>IF(G63="教科なし","",IF(G63="学校設定教科",IFERROR(VLOOKUP($C63,学習記録!$Z:$AM,13,0),""),G63))</f>
        <v/>
      </c>
      <c r="J63" s="31" t="str">
        <f>IF(H63="学校設定科目",IFERROR(VLOOKUP($C63,学習記録!$Z:$AM,14,0),""),H63)</f>
        <v/>
      </c>
      <c r="K63" s="31" t="str">
        <f t="shared" si="13"/>
        <v/>
      </c>
      <c r="L63" s="31" t="str">
        <f t="shared" si="14"/>
        <v/>
      </c>
      <c r="N63" s="31">
        <f>COUNTA(学籍記録!$K$5:$O$5)</f>
        <v>2</v>
      </c>
      <c r="O63" s="49">
        <f>SEARCH($O$4,"ABCDE")</f>
        <v>1</v>
      </c>
      <c r="Q63" s="337" t="str">
        <f t="shared" ca="1" si="5"/>
        <v/>
      </c>
      <c r="R63" s="338"/>
      <c r="S63" s="339" t="str">
        <f t="shared" si="6"/>
        <v/>
      </c>
      <c r="T63" s="340"/>
      <c r="U63" s="340"/>
      <c r="V63" s="340"/>
      <c r="W63" s="340"/>
      <c r="X63" s="341"/>
      <c r="Y63" s="342" t="str">
        <f t="shared" si="7"/>
        <v/>
      </c>
      <c r="Z63" s="343"/>
      <c r="AA63" s="343"/>
      <c r="AB63" s="343"/>
      <c r="AC63" s="343"/>
      <c r="AD63" s="343"/>
      <c r="AE63" s="343"/>
      <c r="AF63" s="343"/>
      <c r="AG63" s="343"/>
      <c r="AH63" s="344"/>
      <c r="AI63" s="338" t="str">
        <f t="shared" si="9"/>
        <v/>
      </c>
      <c r="AJ63" s="345"/>
      <c r="AK63" s="338" t="str">
        <f t="shared" si="10"/>
        <v/>
      </c>
      <c r="AL63" s="346"/>
      <c r="AM63" s="320"/>
      <c r="AN63" s="321"/>
      <c r="AO63" s="321"/>
      <c r="AP63" s="321"/>
      <c r="AQ63" s="321"/>
      <c r="AR63" s="321"/>
      <c r="AS63" s="321"/>
      <c r="AT63" s="321"/>
      <c r="AU63" s="321"/>
      <c r="AV63" s="321"/>
      <c r="AW63" s="321"/>
      <c r="AX63" s="321"/>
      <c r="AY63" s="321"/>
      <c r="AZ63" s="322"/>
      <c r="BA63" s="72"/>
      <c r="BB63" s="72"/>
    </row>
    <row r="64" spans="2:54" ht="10.5" customHeight="1" x14ac:dyDescent="0.4">
      <c r="B64" s="31" t="str">
        <f t="shared" ca="1" si="8"/>
        <v>140102210403522104047222240672201</v>
      </c>
      <c r="C64" s="31" t="str">
        <f t="shared" si="11"/>
        <v>A46</v>
      </c>
      <c r="D64" s="31" t="str">
        <f>IFERROR(VLOOKUP(C64,学習記録!$Z:$AA,2,0),"")</f>
        <v/>
      </c>
      <c r="E64" s="31" t="str">
        <f t="shared" si="12"/>
        <v/>
      </c>
      <c r="F64" s="31" t="str">
        <f t="shared" ca="1" si="4"/>
        <v/>
      </c>
      <c r="G64" s="31" t="str">
        <f>IFERROR(VLOOKUP(LEFT($D64,4)*1,教育課程!$H:$K,3,0),"")</f>
        <v/>
      </c>
      <c r="H64" s="31" t="str">
        <f>IFERROR(VLOOKUP(LEFT($D64,4)*1,教育課程!$H:$K,4,0),"")</f>
        <v/>
      </c>
      <c r="I64" s="31" t="str">
        <f>IF(G64="教科なし","",IF(G64="学校設定教科",IFERROR(VLOOKUP($C64,学習記録!$Z:$AM,13,0),""),G64))</f>
        <v/>
      </c>
      <c r="J64" s="31" t="str">
        <f>IF(H64="学校設定科目",IFERROR(VLOOKUP($C64,学習記録!$Z:$AM,14,0),""),H64)</f>
        <v/>
      </c>
      <c r="K64" s="31" t="str">
        <f t="shared" si="13"/>
        <v/>
      </c>
      <c r="L64" s="31" t="str">
        <f t="shared" si="14"/>
        <v/>
      </c>
      <c r="Q64" s="337" t="str">
        <f t="shared" ca="1" si="5"/>
        <v/>
      </c>
      <c r="R64" s="338"/>
      <c r="S64" s="339" t="str">
        <f t="shared" si="6"/>
        <v/>
      </c>
      <c r="T64" s="340"/>
      <c r="U64" s="340"/>
      <c r="V64" s="340"/>
      <c r="W64" s="340"/>
      <c r="X64" s="341"/>
      <c r="Y64" s="342" t="str">
        <f t="shared" si="7"/>
        <v/>
      </c>
      <c r="Z64" s="343"/>
      <c r="AA64" s="343"/>
      <c r="AB64" s="343"/>
      <c r="AC64" s="343"/>
      <c r="AD64" s="343"/>
      <c r="AE64" s="343"/>
      <c r="AF64" s="343"/>
      <c r="AG64" s="343"/>
      <c r="AH64" s="344"/>
      <c r="AI64" s="338" t="str">
        <f t="shared" si="9"/>
        <v/>
      </c>
      <c r="AJ64" s="345"/>
      <c r="AK64" s="338" t="str">
        <f t="shared" si="10"/>
        <v/>
      </c>
      <c r="AL64" s="346"/>
      <c r="AM64" s="320"/>
      <c r="AN64" s="321"/>
      <c r="AO64" s="321"/>
      <c r="AP64" s="321"/>
      <c r="AQ64" s="321"/>
      <c r="AR64" s="321"/>
      <c r="AS64" s="321"/>
      <c r="AT64" s="321"/>
      <c r="AU64" s="321"/>
      <c r="AV64" s="321"/>
      <c r="AW64" s="321"/>
      <c r="AX64" s="321"/>
      <c r="AY64" s="321"/>
      <c r="AZ64" s="322"/>
      <c r="BA64" s="72"/>
      <c r="BB64" s="72"/>
    </row>
    <row r="65" spans="2:52" ht="10.5" customHeight="1" x14ac:dyDescent="0.4">
      <c r="B65" s="31" t="str">
        <f t="shared" ca="1" si="8"/>
        <v>240012232401422224036222140592232</v>
      </c>
      <c r="C65" s="31" t="str">
        <f t="shared" si="11"/>
        <v>A47</v>
      </c>
      <c r="D65" s="31" t="str">
        <f>IFERROR(VLOOKUP(C65,学習記録!$Z:$AA,2,0),"")</f>
        <v/>
      </c>
      <c r="E65" s="31" t="str">
        <f t="shared" si="12"/>
        <v/>
      </c>
      <c r="F65" s="31" t="str">
        <f t="shared" ca="1" si="4"/>
        <v/>
      </c>
      <c r="G65" s="31" t="str">
        <f>IFERROR(VLOOKUP(LEFT($D65,4)*1,教育課程!$H:$K,3,0),"")</f>
        <v/>
      </c>
      <c r="H65" s="31" t="str">
        <f>IFERROR(VLOOKUP(LEFT($D65,4)*1,教育課程!$H:$K,4,0),"")</f>
        <v/>
      </c>
      <c r="I65" s="31" t="str">
        <f>IF(G65="教科なし","",IF(G65="学校設定教科",IFERROR(VLOOKUP($C65,学習記録!$Z:$AM,13,0),""),G65))</f>
        <v/>
      </c>
      <c r="J65" s="31" t="str">
        <f>IF(H65="学校設定科目",IFERROR(VLOOKUP($C65,学習記録!$Z:$AM,14,0),""),H65)</f>
        <v/>
      </c>
      <c r="K65" s="31" t="str">
        <f t="shared" si="13"/>
        <v/>
      </c>
      <c r="L65" s="31" t="str">
        <f t="shared" si="14"/>
        <v/>
      </c>
      <c r="Q65" s="337" t="str">
        <f t="shared" ca="1" si="5"/>
        <v/>
      </c>
      <c r="R65" s="338"/>
      <c r="S65" s="339" t="str">
        <f t="shared" si="6"/>
        <v/>
      </c>
      <c r="T65" s="340"/>
      <c r="U65" s="340"/>
      <c r="V65" s="340"/>
      <c r="W65" s="340"/>
      <c r="X65" s="341"/>
      <c r="Y65" s="342" t="str">
        <f t="shared" si="7"/>
        <v/>
      </c>
      <c r="Z65" s="343"/>
      <c r="AA65" s="343"/>
      <c r="AB65" s="343"/>
      <c r="AC65" s="343"/>
      <c r="AD65" s="343"/>
      <c r="AE65" s="343"/>
      <c r="AF65" s="343"/>
      <c r="AG65" s="343"/>
      <c r="AH65" s="344"/>
      <c r="AI65" s="338" t="str">
        <f t="shared" si="9"/>
        <v/>
      </c>
      <c r="AJ65" s="345"/>
      <c r="AK65" s="338" t="str">
        <f t="shared" si="10"/>
        <v/>
      </c>
      <c r="AL65" s="346"/>
      <c r="AM65" s="320"/>
      <c r="AN65" s="321"/>
      <c r="AO65" s="321"/>
      <c r="AP65" s="321"/>
      <c r="AQ65" s="321"/>
      <c r="AR65" s="321"/>
      <c r="AS65" s="321"/>
      <c r="AT65" s="321"/>
      <c r="AU65" s="321"/>
      <c r="AV65" s="321"/>
      <c r="AW65" s="321"/>
      <c r="AX65" s="321"/>
      <c r="AY65" s="321"/>
      <c r="AZ65" s="322"/>
    </row>
    <row r="66" spans="2:52" ht="10.5" customHeight="1" thickBot="1" x14ac:dyDescent="0.45">
      <c r="B66" s="31" t="str">
        <f t="shared" ca="1" si="8"/>
        <v>140102210403522104047222240672201</v>
      </c>
      <c r="C66" s="31" t="str">
        <f t="shared" si="11"/>
        <v>A48</v>
      </c>
      <c r="D66" s="31" t="str">
        <f>IFERROR(VLOOKUP(C66,学習記録!$Z:$AA,2,0),"")</f>
        <v/>
      </c>
      <c r="E66" s="31" t="str">
        <f t="shared" si="12"/>
        <v/>
      </c>
      <c r="F66" s="31" t="str">
        <f t="shared" ca="1" si="4"/>
        <v/>
      </c>
      <c r="G66" s="31" t="str">
        <f>IFERROR(VLOOKUP(LEFT($D66,4)*1,教育課程!$H:$K,3,0),"")</f>
        <v/>
      </c>
      <c r="H66" s="31" t="str">
        <f>IFERROR(VLOOKUP(LEFT($D66,4)*1,教育課程!$H:$K,4,0),"")</f>
        <v/>
      </c>
      <c r="I66" s="31" t="str">
        <f>IF(G66="教科なし","",IF(G66="学校設定教科",IFERROR(VLOOKUP($C66,学習記録!$Z:$AM,13,0),""),G66))</f>
        <v/>
      </c>
      <c r="J66" s="31" t="str">
        <f>IF(H66="学校設定科目",IFERROR(VLOOKUP($C66,学習記録!$Z:$AM,14,0),""),H66)</f>
        <v/>
      </c>
      <c r="K66" s="31" t="str">
        <f t="shared" si="13"/>
        <v/>
      </c>
      <c r="L66" s="31" t="str">
        <f t="shared" si="14"/>
        <v/>
      </c>
      <c r="Q66" s="337" t="str">
        <f t="shared" ca="1" si="5"/>
        <v/>
      </c>
      <c r="R66" s="338"/>
      <c r="S66" s="339" t="str">
        <f t="shared" si="6"/>
        <v/>
      </c>
      <c r="T66" s="340"/>
      <c r="U66" s="340"/>
      <c r="V66" s="340"/>
      <c r="W66" s="340"/>
      <c r="X66" s="341"/>
      <c r="Y66" s="342" t="str">
        <f t="shared" si="7"/>
        <v/>
      </c>
      <c r="Z66" s="343"/>
      <c r="AA66" s="343"/>
      <c r="AB66" s="343"/>
      <c r="AC66" s="343"/>
      <c r="AD66" s="343"/>
      <c r="AE66" s="343"/>
      <c r="AF66" s="343"/>
      <c r="AG66" s="343"/>
      <c r="AH66" s="344"/>
      <c r="AI66" s="338" t="str">
        <f t="shared" si="9"/>
        <v/>
      </c>
      <c r="AJ66" s="345"/>
      <c r="AK66" s="338" t="str">
        <f t="shared" si="10"/>
        <v/>
      </c>
      <c r="AL66" s="346"/>
      <c r="AM66" s="320"/>
      <c r="AN66" s="321"/>
      <c r="AO66" s="321"/>
      <c r="AP66" s="321"/>
      <c r="AQ66" s="321"/>
      <c r="AR66" s="321"/>
      <c r="AS66" s="321"/>
      <c r="AT66" s="321"/>
      <c r="AU66" s="321"/>
      <c r="AV66" s="321"/>
      <c r="AW66" s="321"/>
      <c r="AX66" s="321"/>
      <c r="AY66" s="321"/>
      <c r="AZ66" s="322"/>
    </row>
    <row r="67" spans="2:52" ht="10.5" customHeight="1" x14ac:dyDescent="0.4">
      <c r="B67" s="31" t="str">
        <f t="shared" ca="1" si="8"/>
        <v>240012232401422224036222140592232</v>
      </c>
      <c r="C67" s="31" t="str">
        <f t="shared" si="11"/>
        <v>A49</v>
      </c>
      <c r="D67" s="31" t="str">
        <f>IFERROR(VLOOKUP(C67,学習記録!$Z:$AA,2,0),"")</f>
        <v/>
      </c>
      <c r="E67" s="31" t="str">
        <f t="shared" si="12"/>
        <v/>
      </c>
      <c r="F67" s="31" t="str">
        <f t="shared" ca="1" si="4"/>
        <v/>
      </c>
      <c r="G67" s="31" t="str">
        <f>IFERROR(VLOOKUP(LEFT($D67,4)*1,教育課程!$H:$K,3,0),"")</f>
        <v/>
      </c>
      <c r="H67" s="31" t="str">
        <f>IFERROR(VLOOKUP(LEFT($D67,4)*1,教育課程!$H:$K,4,0),"")</f>
        <v/>
      </c>
      <c r="I67" s="31" t="str">
        <f>IF(G67="教科なし","",IF(G67="学校設定教科",IFERROR(VLOOKUP($C67,学習記録!$Z:$AM,13,0),""),G67))</f>
        <v/>
      </c>
      <c r="J67" s="31" t="str">
        <f>IF(H67="学校設定科目",IFERROR(VLOOKUP($C67,学習記録!$Z:$AM,14,0),""),H67)</f>
        <v/>
      </c>
      <c r="K67" s="31" t="str">
        <f t="shared" si="13"/>
        <v/>
      </c>
      <c r="L67" s="31" t="str">
        <f t="shared" si="14"/>
        <v/>
      </c>
      <c r="Q67" s="337" t="str">
        <f t="shared" ca="1" si="5"/>
        <v/>
      </c>
      <c r="R67" s="338"/>
      <c r="S67" s="339" t="str">
        <f t="shared" si="6"/>
        <v/>
      </c>
      <c r="T67" s="340"/>
      <c r="U67" s="340"/>
      <c r="V67" s="340"/>
      <c r="W67" s="340"/>
      <c r="X67" s="341"/>
      <c r="Y67" s="342" t="str">
        <f t="shared" si="7"/>
        <v/>
      </c>
      <c r="Z67" s="343"/>
      <c r="AA67" s="343"/>
      <c r="AB67" s="343"/>
      <c r="AC67" s="343"/>
      <c r="AD67" s="343"/>
      <c r="AE67" s="343"/>
      <c r="AF67" s="343"/>
      <c r="AG67" s="343"/>
      <c r="AH67" s="344"/>
      <c r="AI67" s="338" t="str">
        <f t="shared" si="9"/>
        <v/>
      </c>
      <c r="AJ67" s="345"/>
      <c r="AK67" s="338" t="str">
        <f t="shared" si="10"/>
        <v/>
      </c>
      <c r="AL67" s="346"/>
      <c r="AM67" s="270" t="s">
        <v>405</v>
      </c>
      <c r="AN67" s="270"/>
      <c r="AO67" s="270"/>
      <c r="AP67" s="270"/>
      <c r="AQ67" s="262">
        <f>IF($N$63=0,"",$N$63)</f>
        <v>2</v>
      </c>
      <c r="AR67" s="262"/>
      <c r="AS67" s="264" t="s">
        <v>403</v>
      </c>
      <c r="AT67" s="264"/>
      <c r="AU67" s="264"/>
      <c r="AV67" s="262">
        <f>IF($N$63=0,"",$O$63)</f>
        <v>1</v>
      </c>
      <c r="AW67" s="262"/>
      <c r="AX67" s="266" t="s">
        <v>404</v>
      </c>
      <c r="AY67" s="266"/>
      <c r="AZ67" s="267"/>
    </row>
    <row r="68" spans="2:52" ht="10.5" customHeight="1" thickBot="1" x14ac:dyDescent="0.45">
      <c r="B68" s="31" t="str">
        <f t="shared" ca="1" si="8"/>
        <v>140102210403522104047222240672201</v>
      </c>
      <c r="C68" s="31" t="str">
        <f t="shared" si="11"/>
        <v>A50</v>
      </c>
      <c r="D68" s="31" t="str">
        <f>IFERROR(VLOOKUP(C68,学習記録!$Z:$AA,2,0),"")</f>
        <v/>
      </c>
      <c r="E68" s="31" t="str">
        <f t="shared" si="12"/>
        <v/>
      </c>
      <c r="F68" s="31" t="str">
        <f t="shared" ca="1" si="4"/>
        <v/>
      </c>
      <c r="G68" s="31" t="str">
        <f>IFERROR(VLOOKUP(LEFT($D68,4)*1,教育課程!$H:$K,3,0),"")</f>
        <v/>
      </c>
      <c r="H68" s="31" t="str">
        <f>IFERROR(VLOOKUP(LEFT($D68,4)*1,教育課程!$H:$K,4,0),"")</f>
        <v/>
      </c>
      <c r="I68" s="31" t="str">
        <f>IF(G68="教科なし","",IF(G68="学校設定教科",IFERROR(VLOOKUP($C68,学習記録!$Z:$AM,13,0),""),G68))</f>
        <v/>
      </c>
      <c r="J68" s="31" t="str">
        <f>IF(H68="学校設定科目",IFERROR(VLOOKUP($C68,学習記録!$Z:$AM,14,0),""),H68)</f>
        <v/>
      </c>
      <c r="K68" s="31" t="str">
        <f t="shared" si="13"/>
        <v/>
      </c>
      <c r="L68" s="31" t="str">
        <f t="shared" si="14"/>
        <v/>
      </c>
      <c r="Q68" s="337" t="str">
        <f t="shared" ca="1" si="5"/>
        <v/>
      </c>
      <c r="R68" s="338"/>
      <c r="S68" s="339" t="str">
        <f t="shared" si="6"/>
        <v/>
      </c>
      <c r="T68" s="340"/>
      <c r="U68" s="340"/>
      <c r="V68" s="340"/>
      <c r="W68" s="340"/>
      <c r="X68" s="341"/>
      <c r="Y68" s="342" t="str">
        <f t="shared" si="7"/>
        <v/>
      </c>
      <c r="Z68" s="343"/>
      <c r="AA68" s="343"/>
      <c r="AB68" s="343"/>
      <c r="AC68" s="343"/>
      <c r="AD68" s="343"/>
      <c r="AE68" s="343"/>
      <c r="AF68" s="343"/>
      <c r="AG68" s="343"/>
      <c r="AH68" s="344"/>
      <c r="AI68" s="338" t="str">
        <f t="shared" si="9"/>
        <v/>
      </c>
      <c r="AJ68" s="345"/>
      <c r="AK68" s="338" t="str">
        <f t="shared" si="10"/>
        <v/>
      </c>
      <c r="AL68" s="346"/>
      <c r="AM68" s="271"/>
      <c r="AN68" s="271"/>
      <c r="AO68" s="271"/>
      <c r="AP68" s="271"/>
      <c r="AQ68" s="263"/>
      <c r="AR68" s="263"/>
      <c r="AS68" s="265"/>
      <c r="AT68" s="265"/>
      <c r="AU68" s="265"/>
      <c r="AV68" s="263"/>
      <c r="AW68" s="263"/>
      <c r="AX68" s="268"/>
      <c r="AY68" s="268"/>
      <c r="AZ68" s="269"/>
    </row>
    <row r="69" spans="2:52" ht="19.5" customHeight="1" x14ac:dyDescent="0.4">
      <c r="D69" s="31" t="str">
        <f>IFERROR(VLOOKUP(C69,学習記録!$Z:$AA,2,0),"")</f>
        <v/>
      </c>
      <c r="E69" s="31" t="str">
        <f t="shared" si="12"/>
        <v/>
      </c>
      <c r="F69" s="31" t="str">
        <f t="shared" ca="1" si="4"/>
        <v/>
      </c>
      <c r="G69" s="31" t="str">
        <f>IFERROR(VLOOKUP(LEFT($D69,4)*1,教育課程!$H:$K,3,0),"")</f>
        <v/>
      </c>
      <c r="H69" s="31" t="str">
        <f>IFERROR(VLOOKUP(LEFT($D69,4)*1,教育課程!$H:$K,4,0),"")</f>
        <v/>
      </c>
      <c r="I69" s="31" t="str">
        <f>IF(G69="教科なし","",IF(G69="学校設定教科",IFERROR(VLOOKUP($C69,学習記録!$Z:$AM,13,0),""),G69))</f>
        <v/>
      </c>
      <c r="J69" s="31" t="str">
        <f>IF(H69="学校設定科目",IFERROR(VLOOKUP($C69,学習記録!$Z:$AM,14,0),""),H69)</f>
        <v/>
      </c>
      <c r="K69" s="31" t="str">
        <f t="shared" si="13"/>
        <v/>
      </c>
      <c r="L69" s="31" t="str">
        <f t="shared" si="14"/>
        <v/>
      </c>
      <c r="Q69" s="96"/>
      <c r="R69" s="316" t="s">
        <v>5</v>
      </c>
      <c r="S69" s="316"/>
      <c r="T69" s="316"/>
      <c r="U69" s="316"/>
      <c r="V69" s="316"/>
      <c r="W69" s="316"/>
      <c r="X69" s="316"/>
      <c r="Y69" s="316"/>
      <c r="Z69" s="316"/>
      <c r="AA69" s="316"/>
      <c r="AB69" s="316"/>
      <c r="AC69" s="316"/>
      <c r="AD69" s="316"/>
      <c r="AE69" s="316"/>
      <c r="AF69" s="316"/>
      <c r="AG69" s="316"/>
      <c r="AH69" s="316"/>
      <c r="AI69" s="316"/>
      <c r="AJ69" s="316"/>
      <c r="AK69" s="316"/>
      <c r="AL69" s="316"/>
      <c r="AM69" s="316"/>
      <c r="AN69" s="316"/>
      <c r="AO69" s="336" t="s">
        <v>698</v>
      </c>
      <c r="AP69" s="336"/>
      <c r="AQ69" s="336" t="str">
        <f>基礎情報!$D$13&amp;""</f>
        <v/>
      </c>
      <c r="AR69" s="336"/>
      <c r="AS69" s="99" t="s">
        <v>699</v>
      </c>
      <c r="AT69" s="336" t="str">
        <f>基礎情報!$D$14&amp;""</f>
        <v/>
      </c>
      <c r="AU69" s="336"/>
      <c r="AV69" s="99" t="s">
        <v>700</v>
      </c>
      <c r="AW69" s="336" t="str">
        <f>基礎情報!$D$15&amp;""</f>
        <v/>
      </c>
      <c r="AX69" s="336"/>
      <c r="AY69" s="99" t="s">
        <v>701</v>
      </c>
      <c r="AZ69" s="41"/>
    </row>
    <row r="70" spans="2:52" ht="19.5" customHeight="1" x14ac:dyDescent="0.4">
      <c r="D70" s="31" t="str">
        <f>IFERROR(VLOOKUP(C70,学習記録!$Z:$AA,2,0),"")</f>
        <v/>
      </c>
      <c r="E70" s="31" t="str">
        <f t="shared" si="12"/>
        <v/>
      </c>
      <c r="F70" s="31" t="str">
        <f t="shared" ca="1" si="4"/>
        <v/>
      </c>
      <c r="G70" s="31" t="str">
        <f>IFERROR(VLOOKUP(LEFT($D70,4)*1,教育課程!$H:$K,3,0),"")</f>
        <v/>
      </c>
      <c r="H70" s="31" t="str">
        <f>IFERROR(VLOOKUP(LEFT($D70,4)*1,教育課程!$H:$K,4,0),"")</f>
        <v/>
      </c>
      <c r="I70" s="31" t="str">
        <f>IF(G70="教科なし","",IF(G70="学校設定教科",IFERROR(VLOOKUP($C70,学習記録!$Z:$AM,13,0),""),G70))</f>
        <v/>
      </c>
      <c r="J70" s="31" t="str">
        <f>IF(H70="学校設定科目",IFERROR(VLOOKUP($C70,学習記録!$Z:$AM,14,0),""),H70)</f>
        <v/>
      </c>
      <c r="K70" s="31" t="str">
        <f t="shared" si="13"/>
        <v/>
      </c>
      <c r="L70" s="31" t="str">
        <f t="shared" si="14"/>
        <v/>
      </c>
      <c r="Q70" s="310" t="s">
        <v>6</v>
      </c>
      <c r="R70" s="311"/>
      <c r="S70" s="311"/>
      <c r="T70" s="313" t="str">
        <f>学籍記録!$K$4&amp;"  "&amp;学籍記録!$K$5</f>
        <v>○○府立  ■■■■高等学校</v>
      </c>
      <c r="U70" s="313"/>
      <c r="V70" s="313"/>
      <c r="W70" s="313"/>
      <c r="X70" s="313"/>
      <c r="Y70" s="313"/>
      <c r="Z70" s="313"/>
      <c r="AA70" s="313"/>
      <c r="AB70" s="313"/>
      <c r="AC70" s="313"/>
      <c r="AD70" s="313"/>
      <c r="AE70" s="313"/>
      <c r="AF70" s="313"/>
      <c r="AG70" s="313"/>
      <c r="AH70" s="313"/>
      <c r="AI70" s="313"/>
      <c r="AJ70" s="313"/>
      <c r="AK70" s="313"/>
      <c r="AL70" s="313"/>
      <c r="AM70" s="313"/>
      <c r="AN70" s="313"/>
      <c r="AO70" s="313"/>
      <c r="AP70" s="313"/>
      <c r="AQ70" s="313"/>
      <c r="AR70" s="313"/>
      <c r="AS70" s="313"/>
      <c r="AT70" s="313"/>
      <c r="AU70" s="313"/>
      <c r="AV70" s="313"/>
      <c r="AW70" s="313"/>
      <c r="AX70" s="313"/>
      <c r="AY70" s="313"/>
      <c r="AZ70" s="42"/>
    </row>
    <row r="71" spans="2:52" ht="10.5" customHeight="1" x14ac:dyDescent="0.4">
      <c r="D71" s="31" t="str">
        <f>IFERROR(VLOOKUP(C71,学習記録!$Z:$AA,2,0),"")</f>
        <v/>
      </c>
      <c r="E71" s="31" t="str">
        <f t="shared" si="12"/>
        <v/>
      </c>
      <c r="F71" s="31" t="str">
        <f t="shared" ca="1" si="4"/>
        <v/>
      </c>
      <c r="G71" s="31" t="str">
        <f>IFERROR(VLOOKUP(LEFT($D71,4)*1,教育課程!$H:$K,3,0),"")</f>
        <v/>
      </c>
      <c r="H71" s="31" t="str">
        <f>IFERROR(VLOOKUP(LEFT($D71,4)*1,教育課程!$H:$K,4,0),"")</f>
        <v/>
      </c>
      <c r="I71" s="31" t="str">
        <f>IF(G71="教科なし","",IF(G71="学校設定教科",IFERROR(VLOOKUP($C71,学習記録!$Z:$AM,13,0),""),G71))</f>
        <v/>
      </c>
      <c r="J71" s="31" t="str">
        <f>IF(H71="学校設定科目",IFERROR(VLOOKUP($C71,学習記録!$Z:$AM,14,0),""),H71)</f>
        <v/>
      </c>
      <c r="K71" s="31" t="str">
        <f t="shared" si="13"/>
        <v/>
      </c>
      <c r="L71" s="31" t="str">
        <f t="shared" si="14"/>
        <v/>
      </c>
      <c r="Q71" s="310" t="s">
        <v>7</v>
      </c>
      <c r="R71" s="311"/>
      <c r="S71" s="311"/>
      <c r="T71" s="100" t="s">
        <v>8</v>
      </c>
      <c r="U71" s="312" t="str">
        <f>LEFT(基礎情報!$D$16,3)&amp;"-"&amp;RIGHT(基礎情報!$D$16,4)</f>
        <v>-</v>
      </c>
      <c r="V71" s="312"/>
      <c r="W71" s="312"/>
      <c r="X71" s="312"/>
      <c r="Y71" s="312"/>
      <c r="Z71" s="312"/>
      <c r="AA71" s="312"/>
      <c r="AB71" s="312"/>
      <c r="AC71" s="312"/>
      <c r="AD71" s="312"/>
      <c r="AE71" s="312"/>
      <c r="AF71" s="312"/>
      <c r="AG71" s="312"/>
      <c r="AH71" s="312"/>
      <c r="AI71" s="312"/>
      <c r="AJ71" s="312"/>
      <c r="AK71" s="312"/>
      <c r="AL71" s="312"/>
      <c r="AM71" s="312"/>
      <c r="AN71" s="312"/>
      <c r="AO71" s="312"/>
      <c r="AP71" s="311" t="s">
        <v>9</v>
      </c>
      <c r="AQ71" s="311"/>
      <c r="AR71" s="313" t="str">
        <f>基礎情報!$D$18&amp;""</f>
        <v/>
      </c>
      <c r="AS71" s="313"/>
      <c r="AT71" s="313"/>
      <c r="AU71" s="313"/>
      <c r="AV71" s="313"/>
      <c r="AW71" s="313"/>
      <c r="AX71" s="313"/>
      <c r="AY71" s="313"/>
      <c r="AZ71" s="42"/>
    </row>
    <row r="72" spans="2:52" ht="19.5" customHeight="1" x14ac:dyDescent="0.4">
      <c r="Q72" s="310"/>
      <c r="R72" s="311"/>
      <c r="S72" s="311"/>
      <c r="T72" s="313" t="str">
        <f>基礎情報!$D$17&amp;""</f>
        <v/>
      </c>
      <c r="U72" s="313"/>
      <c r="V72" s="313"/>
      <c r="W72" s="313"/>
      <c r="X72" s="313"/>
      <c r="Y72" s="313"/>
      <c r="Z72" s="313"/>
      <c r="AA72" s="313"/>
      <c r="AB72" s="313"/>
      <c r="AC72" s="313"/>
      <c r="AD72" s="313"/>
      <c r="AE72" s="313"/>
      <c r="AF72" s="313"/>
      <c r="AG72" s="313"/>
      <c r="AH72" s="313"/>
      <c r="AI72" s="313"/>
      <c r="AJ72" s="313"/>
      <c r="AK72" s="313"/>
      <c r="AL72" s="313"/>
      <c r="AM72" s="313"/>
      <c r="AN72" s="313"/>
      <c r="AO72" s="313"/>
      <c r="AP72" s="311"/>
      <c r="AQ72" s="311"/>
      <c r="AR72" s="313"/>
      <c r="AS72" s="313"/>
      <c r="AT72" s="313"/>
      <c r="AU72" s="313"/>
      <c r="AV72" s="313"/>
      <c r="AW72" s="313"/>
      <c r="AX72" s="313"/>
      <c r="AY72" s="313"/>
      <c r="AZ72" s="42"/>
    </row>
    <row r="73" spans="2:52" ht="19.5" customHeight="1" thickBot="1" x14ac:dyDescent="0.45">
      <c r="D73" s="31" t="str">
        <f>IFERROR(VLOOKUP(C73,学習記録!$Z:$AA,2,0),"")</f>
        <v/>
      </c>
      <c r="E73" s="31" t="str">
        <f t="shared" si="12"/>
        <v/>
      </c>
      <c r="F73" s="31" t="str">
        <f t="shared" ca="1" si="4"/>
        <v/>
      </c>
      <c r="G73" s="31" t="str">
        <f>IFERROR(VLOOKUP(LEFT($D73,4)*1,教育課程!$H:$K,3,0),"")</f>
        <v/>
      </c>
      <c r="H73" s="31" t="str">
        <f>IFERROR(VLOOKUP(LEFT($D73,4)*1,教育課程!$H:$K,4,0),"")</f>
        <v/>
      </c>
      <c r="I73" s="31" t="str">
        <f>IF(G73="教科なし","",IF(G73="学校設定教科",IFERROR(VLOOKUP($C73,学習記録!$Z:$AM,14,0),""),G73))</f>
        <v/>
      </c>
      <c r="J73" s="31" t="str">
        <f>IF(H73="学校設定科目",IFERROR(VLOOKUP($C73,学習記録!$Z:$AM,15,0),""),H73)</f>
        <v/>
      </c>
      <c r="K73" s="31" t="str">
        <f t="shared" si="13"/>
        <v/>
      </c>
      <c r="L73" s="31" t="str">
        <f t="shared" si="14"/>
        <v/>
      </c>
      <c r="Q73" s="314" t="s">
        <v>10</v>
      </c>
      <c r="R73" s="315"/>
      <c r="S73" s="315"/>
      <c r="T73" s="326" t="str">
        <f>基礎情報!$D$19&amp;"　"&amp;基礎情報!$D$20&amp;""</f>
        <v>　</v>
      </c>
      <c r="U73" s="326"/>
      <c r="V73" s="326"/>
      <c r="W73" s="326"/>
      <c r="X73" s="326"/>
      <c r="Y73" s="326"/>
      <c r="Z73" s="326"/>
      <c r="AA73" s="326"/>
      <c r="AB73" s="326"/>
      <c r="AC73" s="326"/>
      <c r="AD73" s="326"/>
      <c r="AE73" s="326"/>
      <c r="AF73" s="326"/>
      <c r="AG73" s="97" t="s">
        <v>11</v>
      </c>
      <c r="AH73" s="14"/>
      <c r="AI73" s="315" t="s">
        <v>12</v>
      </c>
      <c r="AJ73" s="315"/>
      <c r="AK73" s="315"/>
      <c r="AL73" s="194" t="str">
        <f>基礎情報!$D$21&amp;"　"&amp;基礎情報!$D$22&amp;""</f>
        <v>　</v>
      </c>
      <c r="AM73" s="194"/>
      <c r="AN73" s="194"/>
      <c r="AO73" s="194"/>
      <c r="AP73" s="194"/>
      <c r="AQ73" s="194"/>
      <c r="AR73" s="194"/>
      <c r="AS73" s="194"/>
      <c r="AT73" s="194"/>
      <c r="AU73" s="194"/>
      <c r="AV73" s="194"/>
      <c r="AW73" s="194"/>
      <c r="AX73" s="194"/>
      <c r="AY73" s="98" t="s">
        <v>11</v>
      </c>
      <c r="AZ73" s="15"/>
    </row>
    <row r="74" spans="2:52" ht="6.75" customHeight="1" x14ac:dyDescent="0.4">
      <c r="D74" s="31" t="str">
        <f>IFERROR(VLOOKUP(C74,学習記録!$Z:$AA,2,0),"")</f>
        <v/>
      </c>
      <c r="E74" s="31" t="str">
        <f t="shared" si="12"/>
        <v/>
      </c>
      <c r="F74" s="31" t="str">
        <f t="shared" ca="1" si="4"/>
        <v/>
      </c>
      <c r="G74" s="31" t="str">
        <f>IFERROR(VLOOKUP(LEFT($D74,4)*1,教育課程!$H:$K,3,0),"")</f>
        <v/>
      </c>
      <c r="H74" s="31" t="str">
        <f>IFERROR(VLOOKUP(LEFT($D74,4)*1,教育課程!$H:$K,4,0),"")</f>
        <v/>
      </c>
      <c r="I74" s="31" t="str">
        <f>IF(G74="教科なし","",IF(G74="学校設定教科",IFERROR(VLOOKUP($C74,学習記録!$Z:$AM,14,0),""),G74))</f>
        <v/>
      </c>
      <c r="J74" s="31" t="str">
        <f>IF(H74="学校設定科目",IFERROR(VLOOKUP($C74,学習記録!$Z:$AM,15,0),""),H74)</f>
        <v/>
      </c>
      <c r="K74" s="31" t="str">
        <f t="shared" si="13"/>
        <v/>
      </c>
      <c r="L74" s="31" t="str">
        <f t="shared" si="14"/>
        <v/>
      </c>
      <c r="Q74" s="2"/>
      <c r="R74" s="33"/>
      <c r="S74" s="33"/>
      <c r="T74" s="33"/>
      <c r="U74" s="33"/>
      <c r="V74" s="33"/>
      <c r="W74" s="33"/>
      <c r="X74" s="33"/>
      <c r="Y74" s="33"/>
      <c r="Z74" s="33"/>
      <c r="AA74" s="33"/>
      <c r="AB74" s="33"/>
      <c r="AC74" s="33"/>
      <c r="AD74" s="33"/>
      <c r="AE74" s="33"/>
    </row>
    <row r="75" spans="2:52" ht="10.5" hidden="1" customHeight="1" x14ac:dyDescent="0.4">
      <c r="D75" s="31" t="str">
        <f>IFERROR(VLOOKUP(C75,学習記録!$Z:$AA,2,0),"")</f>
        <v/>
      </c>
      <c r="E75" s="31" t="str">
        <f t="shared" si="12"/>
        <v/>
      </c>
      <c r="F75" s="31" t="str">
        <f t="shared" ca="1" si="4"/>
        <v/>
      </c>
      <c r="G75" s="31" t="str">
        <f>IFERROR(VLOOKUP(LEFT($D75,4)*1,教育課程!$H:$K,3,0),"")</f>
        <v/>
      </c>
      <c r="H75" s="31" t="str">
        <f>IFERROR(VLOOKUP(LEFT($D75,4)*1,教育課程!$H:$K,4,0),"")</f>
        <v/>
      </c>
      <c r="I75" s="31" t="str">
        <f>IF(G75="教科なし","",IF(G75="学校設定教科",IFERROR(VLOOKUP($C75,学習記録!$Z:$AM,14,0),""),G75))</f>
        <v/>
      </c>
      <c r="J75" s="31" t="str">
        <f>IF(H75="学校設定科目",IFERROR(VLOOKUP($C75,学習記録!$Z:$AM,15,0),""),H75)</f>
        <v/>
      </c>
      <c r="K75" s="31" t="str">
        <f t="shared" si="13"/>
        <v/>
      </c>
      <c r="L75" s="31" t="str">
        <f t="shared" si="14"/>
        <v/>
      </c>
    </row>
    <row r="76" spans="2:52" ht="10.5" hidden="1" customHeight="1" x14ac:dyDescent="0.4">
      <c r="D76" s="31" t="str">
        <f>IFERROR(VLOOKUP(C76,学習記録!$Z:$AA,2,0),"")</f>
        <v/>
      </c>
      <c r="E76" s="31" t="str">
        <f t="shared" si="12"/>
        <v/>
      </c>
      <c r="F76" s="31" t="str">
        <f t="shared" ca="1" si="4"/>
        <v/>
      </c>
      <c r="G76" s="31" t="str">
        <f>IFERROR(VLOOKUP(LEFT($D76,4)*1,教育課程!$H:$K,3,0),"")</f>
        <v/>
      </c>
      <c r="H76" s="31" t="str">
        <f>IFERROR(VLOOKUP(LEFT($D76,4)*1,教育課程!$H:$K,4,0),"")</f>
        <v/>
      </c>
      <c r="I76" s="31" t="str">
        <f>IF(G76="教科なし","",IF(G76="学校設定教科",IFERROR(VLOOKUP($C76,学習記録!$Z:$AM,14,0),""),G76))</f>
        <v/>
      </c>
      <c r="J76" s="31" t="str">
        <f>IF(H76="学校設定科目",IFERROR(VLOOKUP($C76,学習記録!$Z:$AM,15,0),""),H76)</f>
        <v/>
      </c>
      <c r="K76" s="31" t="str">
        <f t="shared" si="13"/>
        <v/>
      </c>
      <c r="L76" s="31" t="str">
        <f t="shared" si="14"/>
        <v/>
      </c>
    </row>
    <row r="77" spans="2:52" ht="10.5" hidden="1" customHeight="1" x14ac:dyDescent="0.4">
      <c r="B77" s="4"/>
      <c r="C77" s="4"/>
      <c r="D77" s="4"/>
      <c r="E77" s="4"/>
      <c r="F77" s="4"/>
      <c r="G77" s="4"/>
      <c r="H77" s="4"/>
      <c r="I77" s="4"/>
      <c r="J77" s="4"/>
      <c r="K77" s="4"/>
      <c r="L77" s="4"/>
      <c r="M77" s="4"/>
    </row>
    <row r="78" spans="2:52" ht="10.5" hidden="1" customHeight="1" x14ac:dyDescent="0.4">
      <c r="B78" s="4"/>
      <c r="C78" s="4"/>
      <c r="D78" s="4"/>
      <c r="E78" s="4"/>
      <c r="F78" s="4"/>
      <c r="G78" s="4"/>
      <c r="H78" s="4"/>
      <c r="I78" s="4"/>
      <c r="J78" s="4"/>
      <c r="K78" s="4"/>
      <c r="L78" s="4"/>
      <c r="M78" s="4"/>
    </row>
    <row r="79" spans="2:52" ht="10.5" hidden="1" customHeight="1" x14ac:dyDescent="0.4">
      <c r="B79" s="4"/>
      <c r="C79" s="4"/>
      <c r="D79" s="4"/>
      <c r="E79" s="4"/>
      <c r="F79" s="4"/>
      <c r="G79" s="4"/>
      <c r="H79" s="4"/>
      <c r="I79" s="4"/>
      <c r="J79" s="4"/>
      <c r="K79" s="4"/>
      <c r="L79" s="4"/>
      <c r="M79" s="4"/>
    </row>
    <row r="80" spans="2:52" ht="10.5" hidden="1" customHeight="1" x14ac:dyDescent="0.4">
      <c r="B80" s="4"/>
      <c r="C80" s="4"/>
      <c r="D80" s="4"/>
      <c r="E80" s="4"/>
      <c r="F80" s="4"/>
      <c r="G80" s="4"/>
      <c r="H80" s="4"/>
      <c r="I80" s="4"/>
      <c r="J80" s="4"/>
      <c r="K80" s="4"/>
      <c r="L80" s="4"/>
      <c r="M80" s="4"/>
    </row>
    <row r="81" spans="2:13" ht="10.5" hidden="1" customHeight="1" x14ac:dyDescent="0.4">
      <c r="B81" s="4"/>
      <c r="C81" s="4"/>
      <c r="D81" s="4"/>
      <c r="E81" s="4"/>
      <c r="F81" s="4"/>
      <c r="G81" s="4"/>
      <c r="H81" s="4"/>
      <c r="I81" s="4"/>
      <c r="J81" s="4"/>
      <c r="K81" s="4"/>
      <c r="L81" s="4"/>
      <c r="M81" s="4"/>
    </row>
    <row r="82" spans="2:13" ht="21" hidden="1" customHeight="1" x14ac:dyDescent="0.4"/>
    <row r="83" spans="2:13" ht="21" hidden="1" customHeight="1" x14ac:dyDescent="0.4"/>
    <row r="84" spans="2:13" ht="21" hidden="1" customHeight="1" x14ac:dyDescent="0.4"/>
    <row r="85" spans="2:13" ht="21" hidden="1" customHeight="1" x14ac:dyDescent="0.4"/>
    <row r="86" spans="2:13" ht="10.5" hidden="1" customHeight="1" x14ac:dyDescent="0.4"/>
    <row r="87" spans="2:13" ht="10.5" hidden="1" customHeight="1" x14ac:dyDescent="0.4"/>
    <row r="88" spans="2:13" ht="10.5" hidden="1" customHeight="1" x14ac:dyDescent="0.4"/>
    <row r="89" spans="2:13" ht="10.5" hidden="1" customHeight="1" x14ac:dyDescent="0.4"/>
    <row r="90" spans="2:13" ht="10.5" hidden="1" customHeight="1" x14ac:dyDescent="0.4"/>
  </sheetData>
  <sheetProtection sheet="1" selectLockedCells="1"/>
  <mergeCells count="357">
    <mergeCell ref="T13:AM14"/>
    <mergeCell ref="AN13:AZ14"/>
    <mergeCell ref="AM22:AZ22"/>
    <mergeCell ref="AO8:AR8"/>
    <mergeCell ref="AS8:AY8"/>
    <mergeCell ref="AO6:AR6"/>
    <mergeCell ref="AS6:AY6"/>
    <mergeCell ref="AY4:AZ4"/>
    <mergeCell ref="AK17:AL18"/>
    <mergeCell ref="AK21:AL21"/>
    <mergeCell ref="S20:X20"/>
    <mergeCell ref="Y20:AH20"/>
    <mergeCell ref="AI20:AJ20"/>
    <mergeCell ref="AK20:AL20"/>
    <mergeCell ref="Q16:AJ16"/>
    <mergeCell ref="AK16:AL16"/>
    <mergeCell ref="AM27:AZ28"/>
    <mergeCell ref="Q17:R18"/>
    <mergeCell ref="S17:X18"/>
    <mergeCell ref="Y17:AH18"/>
    <mergeCell ref="AI17:AJ18"/>
    <mergeCell ref="AU20:AV21"/>
    <mergeCell ref="AY18:AZ19"/>
    <mergeCell ref="AM23:AZ24"/>
    <mergeCell ref="AT19:AX19"/>
    <mergeCell ref="Q21:R21"/>
    <mergeCell ref="S21:X21"/>
    <mergeCell ref="Y21:AH21"/>
    <mergeCell ref="AI21:AJ21"/>
    <mergeCell ref="Q19:R19"/>
    <mergeCell ref="S19:X19"/>
    <mergeCell ref="Y19:AH19"/>
    <mergeCell ref="AI19:AJ19"/>
    <mergeCell ref="AK19:AL19"/>
    <mergeCell ref="AY16:AZ17"/>
    <mergeCell ref="AZ20:AZ21"/>
    <mergeCell ref="AX20:AY21"/>
    <mergeCell ref="AM25:AZ26"/>
    <mergeCell ref="Q20:R20"/>
    <mergeCell ref="AI24:AJ24"/>
    <mergeCell ref="AM31:AZ31"/>
    <mergeCell ref="AP20:AQ21"/>
    <mergeCell ref="AR20:AS21"/>
    <mergeCell ref="AT20:AT21"/>
    <mergeCell ref="AW20:AW21"/>
    <mergeCell ref="Q23:R23"/>
    <mergeCell ref="S23:X23"/>
    <mergeCell ref="Y23:AH23"/>
    <mergeCell ref="AI23:AJ23"/>
    <mergeCell ref="AK23:AL23"/>
    <mergeCell ref="Q22:R22"/>
    <mergeCell ref="S22:X22"/>
    <mergeCell ref="Y22:AH22"/>
    <mergeCell ref="AI22:AJ22"/>
    <mergeCell ref="AK22:AL22"/>
    <mergeCell ref="Q25:R25"/>
    <mergeCell ref="S25:X25"/>
    <mergeCell ref="Y25:AH25"/>
    <mergeCell ref="AM29:AZ30"/>
    <mergeCell ref="AI25:AJ25"/>
    <mergeCell ref="AK25:AL25"/>
    <mergeCell ref="Q24:R24"/>
    <mergeCell ref="S24:X24"/>
    <mergeCell ref="Y24:AH24"/>
    <mergeCell ref="AO34:AO35"/>
    <mergeCell ref="AP34:AQ35"/>
    <mergeCell ref="AR34:AS35"/>
    <mergeCell ref="AT34:AZ35"/>
    <mergeCell ref="AM34:AN35"/>
    <mergeCell ref="AO32:AO33"/>
    <mergeCell ref="AP32:AQ33"/>
    <mergeCell ref="AR32:AS33"/>
    <mergeCell ref="AT32:AZ33"/>
    <mergeCell ref="AM32:AN33"/>
    <mergeCell ref="AK24:AL24"/>
    <mergeCell ref="AT42:AZ43"/>
    <mergeCell ref="Q27:R27"/>
    <mergeCell ref="S27:X27"/>
    <mergeCell ref="Y27:AH27"/>
    <mergeCell ref="AI27:AJ27"/>
    <mergeCell ref="AK27:AL27"/>
    <mergeCell ref="Q26:R26"/>
    <mergeCell ref="S26:X26"/>
    <mergeCell ref="Y26:AH26"/>
    <mergeCell ref="AI26:AJ26"/>
    <mergeCell ref="AK26:AL26"/>
    <mergeCell ref="AM42:AN43"/>
    <mergeCell ref="AO40:AO41"/>
    <mergeCell ref="AP40:AQ41"/>
    <mergeCell ref="AR40:AS41"/>
    <mergeCell ref="AT40:AZ41"/>
    <mergeCell ref="AM40:AN41"/>
    <mergeCell ref="AP38:AQ39"/>
    <mergeCell ref="AR38:AS39"/>
    <mergeCell ref="AT38:AZ39"/>
    <mergeCell ref="AM38:AN39"/>
    <mergeCell ref="AO36:AO37"/>
    <mergeCell ref="Q29:R29"/>
    <mergeCell ref="S29:X29"/>
    <mergeCell ref="Y29:AH29"/>
    <mergeCell ref="AI29:AJ29"/>
    <mergeCell ref="AK29:AL29"/>
    <mergeCell ref="Q33:R33"/>
    <mergeCell ref="S33:X33"/>
    <mergeCell ref="Y33:AH33"/>
    <mergeCell ref="AI33:AJ33"/>
    <mergeCell ref="AK33:AL33"/>
    <mergeCell ref="Q32:R32"/>
    <mergeCell ref="S32:X32"/>
    <mergeCell ref="Y32:AH32"/>
    <mergeCell ref="AI32:AJ32"/>
    <mergeCell ref="AK32:AL32"/>
    <mergeCell ref="Q34:R34"/>
    <mergeCell ref="S34:X34"/>
    <mergeCell ref="AR36:AS37"/>
    <mergeCell ref="Q28:R28"/>
    <mergeCell ref="S28:X28"/>
    <mergeCell ref="Y28:AH28"/>
    <mergeCell ref="AI28:AJ28"/>
    <mergeCell ref="AK28:AL28"/>
    <mergeCell ref="Q31:R31"/>
    <mergeCell ref="S31:X31"/>
    <mergeCell ref="Y31:AH31"/>
    <mergeCell ref="AI31:AJ31"/>
    <mergeCell ref="AK31:AL31"/>
    <mergeCell ref="Q30:R30"/>
    <mergeCell ref="S30:X30"/>
    <mergeCell ref="Y30:AH30"/>
    <mergeCell ref="AI30:AJ30"/>
    <mergeCell ref="AK30:AL30"/>
    <mergeCell ref="Y34:AH34"/>
    <mergeCell ref="AI34:AJ34"/>
    <mergeCell ref="AK34:AL34"/>
    <mergeCell ref="Q37:R37"/>
    <mergeCell ref="S37:X37"/>
    <mergeCell ref="Y37:AH37"/>
    <mergeCell ref="AM50:AZ50"/>
    <mergeCell ref="AO48:AO49"/>
    <mergeCell ref="AP48:AQ49"/>
    <mergeCell ref="AR48:AS49"/>
    <mergeCell ref="AT48:AZ49"/>
    <mergeCell ref="AM48:AN49"/>
    <mergeCell ref="AO46:AO47"/>
    <mergeCell ref="AP46:AQ47"/>
    <mergeCell ref="AR46:AS47"/>
    <mergeCell ref="AT46:AZ47"/>
    <mergeCell ref="AM46:AN47"/>
    <mergeCell ref="AO44:AO45"/>
    <mergeCell ref="AP44:AQ45"/>
    <mergeCell ref="AR44:AS45"/>
    <mergeCell ref="AT44:AZ45"/>
    <mergeCell ref="AM44:AN45"/>
    <mergeCell ref="AO42:AO43"/>
    <mergeCell ref="AP42:AQ43"/>
    <mergeCell ref="AR42:AS43"/>
    <mergeCell ref="AK36:AL36"/>
    <mergeCell ref="AO38:AO39"/>
    <mergeCell ref="AT36:AZ37"/>
    <mergeCell ref="AM36:AN37"/>
    <mergeCell ref="AP36:AQ37"/>
    <mergeCell ref="AI37:AJ37"/>
    <mergeCell ref="AK37:AL37"/>
    <mergeCell ref="Q35:R35"/>
    <mergeCell ref="S35:X35"/>
    <mergeCell ref="Y35:AH35"/>
    <mergeCell ref="AI35:AJ35"/>
    <mergeCell ref="AK35:AL35"/>
    <mergeCell ref="Q36:R36"/>
    <mergeCell ref="S36:X36"/>
    <mergeCell ref="Y36:AH36"/>
    <mergeCell ref="AI36:AJ36"/>
    <mergeCell ref="Q38:R38"/>
    <mergeCell ref="S38:X38"/>
    <mergeCell ref="Y38:AH38"/>
    <mergeCell ref="AI38:AJ38"/>
    <mergeCell ref="AK38:AL38"/>
    <mergeCell ref="Q39:R39"/>
    <mergeCell ref="S39:X39"/>
    <mergeCell ref="Y39:AH39"/>
    <mergeCell ref="AI39:AJ39"/>
    <mergeCell ref="AK39:AL39"/>
    <mergeCell ref="Q40:R40"/>
    <mergeCell ref="S40:X40"/>
    <mergeCell ref="Y40:AH40"/>
    <mergeCell ref="AI40:AJ40"/>
    <mergeCell ref="AK40:AL40"/>
    <mergeCell ref="Q41:R41"/>
    <mergeCell ref="S41:X41"/>
    <mergeCell ref="Y41:AH41"/>
    <mergeCell ref="AI41:AJ41"/>
    <mergeCell ref="AK41:AL41"/>
    <mergeCell ref="Q42:R42"/>
    <mergeCell ref="S42:X42"/>
    <mergeCell ref="Y42:AH42"/>
    <mergeCell ref="AI42:AJ42"/>
    <mergeCell ref="AK42:AL42"/>
    <mergeCell ref="Q43:R43"/>
    <mergeCell ref="S43:X43"/>
    <mergeCell ref="Y43:AH43"/>
    <mergeCell ref="AI43:AJ43"/>
    <mergeCell ref="AK43:AL43"/>
    <mergeCell ref="Q44:R44"/>
    <mergeCell ref="S44:X44"/>
    <mergeCell ref="Y44:AH44"/>
    <mergeCell ref="AI44:AJ44"/>
    <mergeCell ref="AK44:AL44"/>
    <mergeCell ref="Q45:R45"/>
    <mergeCell ref="S45:X45"/>
    <mergeCell ref="Y45:AH45"/>
    <mergeCell ref="AI45:AJ45"/>
    <mergeCell ref="AK45:AL45"/>
    <mergeCell ref="Q46:R46"/>
    <mergeCell ref="S46:X46"/>
    <mergeCell ref="Y46:AH46"/>
    <mergeCell ref="AI46:AJ46"/>
    <mergeCell ref="AK46:AL46"/>
    <mergeCell ref="Q47:R47"/>
    <mergeCell ref="S47:X47"/>
    <mergeCell ref="Y47:AH47"/>
    <mergeCell ref="AI47:AJ47"/>
    <mergeCell ref="AK47:AL47"/>
    <mergeCell ref="Q48:R48"/>
    <mergeCell ref="S48:X48"/>
    <mergeCell ref="Y48:AH48"/>
    <mergeCell ref="AI48:AJ48"/>
    <mergeCell ref="AK48:AL48"/>
    <mergeCell ref="Q49:R49"/>
    <mergeCell ref="S49:X49"/>
    <mergeCell ref="Y49:AH49"/>
    <mergeCell ref="AI49:AJ49"/>
    <mergeCell ref="AK49:AL49"/>
    <mergeCell ref="Q50:R50"/>
    <mergeCell ref="S50:X50"/>
    <mergeCell ref="Y50:AH50"/>
    <mergeCell ref="AI50:AJ50"/>
    <mergeCell ref="AK50:AL50"/>
    <mergeCell ref="Q51:R51"/>
    <mergeCell ref="S51:X51"/>
    <mergeCell ref="Y51:AH51"/>
    <mergeCell ref="AI51:AJ51"/>
    <mergeCell ref="AK51:AL51"/>
    <mergeCell ref="Q54:R54"/>
    <mergeCell ref="S54:X54"/>
    <mergeCell ref="Y54:AH54"/>
    <mergeCell ref="AI54:AJ54"/>
    <mergeCell ref="AK54:AL54"/>
    <mergeCell ref="Q52:R52"/>
    <mergeCell ref="S52:X52"/>
    <mergeCell ref="Y52:AH52"/>
    <mergeCell ref="AI52:AJ52"/>
    <mergeCell ref="AK52:AL52"/>
    <mergeCell ref="Q53:R53"/>
    <mergeCell ref="S53:X53"/>
    <mergeCell ref="Y53:AH53"/>
    <mergeCell ref="AI53:AJ53"/>
    <mergeCell ref="AK53:AL53"/>
    <mergeCell ref="Q55:R55"/>
    <mergeCell ref="S55:X55"/>
    <mergeCell ref="Y55:AH55"/>
    <mergeCell ref="AI55:AJ55"/>
    <mergeCell ref="AK55:AL55"/>
    <mergeCell ref="Q56:R56"/>
    <mergeCell ref="S56:X56"/>
    <mergeCell ref="Y56:AH56"/>
    <mergeCell ref="AI56:AJ56"/>
    <mergeCell ref="AK56:AL56"/>
    <mergeCell ref="Q57:R57"/>
    <mergeCell ref="S57:X57"/>
    <mergeCell ref="Y57:AH57"/>
    <mergeCell ref="AI57:AJ57"/>
    <mergeCell ref="AK57:AL57"/>
    <mergeCell ref="Q58:R58"/>
    <mergeCell ref="S58:X58"/>
    <mergeCell ref="Y58:AH58"/>
    <mergeCell ref="AI58:AJ58"/>
    <mergeCell ref="AK58:AL58"/>
    <mergeCell ref="Q59:R59"/>
    <mergeCell ref="S59:X59"/>
    <mergeCell ref="Y59:AH59"/>
    <mergeCell ref="AI59:AJ59"/>
    <mergeCell ref="AK59:AL59"/>
    <mergeCell ref="Q60:R60"/>
    <mergeCell ref="S60:X60"/>
    <mergeCell ref="Y60:AH60"/>
    <mergeCell ref="AI60:AJ60"/>
    <mergeCell ref="AK60:AL60"/>
    <mergeCell ref="Q61:R61"/>
    <mergeCell ref="S61:X61"/>
    <mergeCell ref="Y61:AH61"/>
    <mergeCell ref="AI61:AJ61"/>
    <mergeCell ref="AK61:AL61"/>
    <mergeCell ref="Q62:R62"/>
    <mergeCell ref="S62:X62"/>
    <mergeCell ref="Y62:AH62"/>
    <mergeCell ref="AI62:AJ62"/>
    <mergeCell ref="AK62:AL62"/>
    <mergeCell ref="Q63:R63"/>
    <mergeCell ref="S63:X63"/>
    <mergeCell ref="Y63:AH63"/>
    <mergeCell ref="AI63:AJ63"/>
    <mergeCell ref="AK63:AL63"/>
    <mergeCell ref="Q64:R64"/>
    <mergeCell ref="S64:X64"/>
    <mergeCell ref="Y64:AH64"/>
    <mergeCell ref="AI64:AJ64"/>
    <mergeCell ref="AK64:AL64"/>
    <mergeCell ref="Q65:R65"/>
    <mergeCell ref="S65:X65"/>
    <mergeCell ref="Y65:AH65"/>
    <mergeCell ref="AI65:AJ65"/>
    <mergeCell ref="AK65:AL65"/>
    <mergeCell ref="Q66:R66"/>
    <mergeCell ref="S66:X66"/>
    <mergeCell ref="Y66:AH66"/>
    <mergeCell ref="AI66:AJ66"/>
    <mergeCell ref="AK66:AL66"/>
    <mergeCell ref="AW69:AX69"/>
    <mergeCell ref="T70:AY70"/>
    <mergeCell ref="AM67:AP68"/>
    <mergeCell ref="AQ67:AR68"/>
    <mergeCell ref="AS67:AU68"/>
    <mergeCell ref="AV67:AW68"/>
    <mergeCell ref="AX67:AZ68"/>
    <mergeCell ref="Q67:R67"/>
    <mergeCell ref="S67:X67"/>
    <mergeCell ref="Y67:AH67"/>
    <mergeCell ref="AI67:AJ67"/>
    <mergeCell ref="AK67:AL67"/>
    <mergeCell ref="Q68:R68"/>
    <mergeCell ref="S68:X68"/>
    <mergeCell ref="Y68:AH68"/>
    <mergeCell ref="AI68:AJ68"/>
    <mergeCell ref="AK68:AL68"/>
    <mergeCell ref="BC2:BC4"/>
    <mergeCell ref="Q70:S70"/>
    <mergeCell ref="Q71:S72"/>
    <mergeCell ref="U71:AO71"/>
    <mergeCell ref="T72:AO72"/>
    <mergeCell ref="AP71:AQ72"/>
    <mergeCell ref="AR71:AY72"/>
    <mergeCell ref="Q73:S73"/>
    <mergeCell ref="AI73:AK73"/>
    <mergeCell ref="R69:AN69"/>
    <mergeCell ref="AM51:AZ66"/>
    <mergeCell ref="AM17:AO18"/>
    <mergeCell ref="AM19:AO19"/>
    <mergeCell ref="AP19:AQ19"/>
    <mergeCell ref="T73:AF73"/>
    <mergeCell ref="AL73:AX73"/>
    <mergeCell ref="AM16:AO16"/>
    <mergeCell ref="AP16:AX16"/>
    <mergeCell ref="AP17:AX18"/>
    <mergeCell ref="AR19:AS19"/>
    <mergeCell ref="AM20:AO21"/>
    <mergeCell ref="AO69:AP69"/>
    <mergeCell ref="AQ69:AR69"/>
    <mergeCell ref="AT69:AU69"/>
  </mergeCells>
  <phoneticPr fontId="5"/>
  <dataValidations count="1">
    <dataValidation type="list" allowBlank="1" showInputMessage="1" showErrorMessage="1" sqref="BB2" xr:uid="{00000000-0002-0000-0600-000000000000}">
      <formula1>"A,B,C,D,E"</formula1>
    </dataValidation>
  </dataValidations>
  <pageMargins left="0.98425196850393704" right="0.19685039370078741" top="0.19685039370078741" bottom="0.19685039370078741" header="0" footer="0"/>
  <pageSetup paperSize="9" orientation="portrait" r:id="rId1"/>
  <drawing r:id="rId2"/>
  <legacyDrawing r:id="rId3"/>
  <controls>
    <mc:AlternateContent xmlns:mc="http://schemas.openxmlformats.org/markup-compatibility/2006">
      <mc:Choice Requires="x14">
        <control shapeId="13313" r:id="rId4" name="BarCodeCtrl1">
          <controlPr defaultSize="0" recalcAlways="1" autoLine="0" autoPict="0" linkedCell="B67" r:id="rId5">
            <anchor>
              <from>
                <xdr:col>16</xdr:col>
                <xdr:colOff>95250</xdr:colOff>
                <xdr:row>3</xdr:row>
                <xdr:rowOff>28575</xdr:rowOff>
              </from>
              <to>
                <xdr:col>26</xdr:col>
                <xdr:colOff>142875</xdr:colOff>
                <xdr:row>9</xdr:row>
                <xdr:rowOff>247650</xdr:rowOff>
              </to>
            </anchor>
          </controlPr>
        </control>
      </mc:Choice>
      <mc:Fallback>
        <control shapeId="13313" r:id="rId4" name="BarCodeCtrl1"/>
      </mc:Fallback>
    </mc:AlternateContent>
    <mc:AlternateContent xmlns:mc="http://schemas.openxmlformats.org/markup-compatibility/2006">
      <mc:Choice Requires="x14">
        <control shapeId="13317" r:id="rId6" name="BarCodeCtrl2">
          <controlPr defaultSize="0" recalcAlways="1" autoLine="0" autoPict="0" linkedCell="B68" r:id="rId7">
            <anchor>
              <from>
                <xdr:col>28</xdr:col>
                <xdr:colOff>76200</xdr:colOff>
                <xdr:row>3</xdr:row>
                <xdr:rowOff>28575</xdr:rowOff>
              </from>
              <to>
                <xdr:col>38</xdr:col>
                <xdr:colOff>123825</xdr:colOff>
                <xdr:row>9</xdr:row>
                <xdr:rowOff>247650</xdr:rowOff>
              </to>
            </anchor>
          </controlPr>
        </control>
      </mc:Choice>
      <mc:Fallback>
        <control shapeId="13317" r:id="rId6" name="BarCodeCtrl2"/>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INDIRECT(学習記録!$K$1)</xm:f>
          </x14:formula1>
          <xm:sqref>BA2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80ED2-45A3-409D-B017-95D485A0D2CD}">
  <sheetPr codeName="Sheet9"/>
  <dimension ref="A1:AC179"/>
  <sheetViews>
    <sheetView view="pageBreakPreview" zoomScale="80" zoomScaleNormal="100" zoomScaleSheetLayoutView="80" workbookViewId="0"/>
  </sheetViews>
  <sheetFormatPr defaultColWidth="0" defaultRowHeight="20.25" customHeight="1" x14ac:dyDescent="0.35"/>
  <cols>
    <col min="1" max="1" width="2.75" style="138" customWidth="1"/>
    <col min="2" max="9" width="9" style="138" customWidth="1"/>
    <col min="10" max="10" width="3.375" style="138" customWidth="1"/>
    <col min="11" max="11" width="4.125" style="138" customWidth="1"/>
    <col min="12" max="12" width="3.125" style="138" hidden="1" customWidth="1"/>
    <col min="13" max="13" width="5" style="138" hidden="1" customWidth="1"/>
    <col min="14" max="15" width="3.125" style="138" hidden="1" customWidth="1"/>
    <col min="16" max="16" width="6.375" style="138" hidden="1" customWidth="1"/>
    <col min="17" max="26" width="4" style="138" hidden="1" customWidth="1"/>
    <col min="27" max="27" width="49.5" style="138" hidden="1" customWidth="1"/>
    <col min="28" max="29" width="0" style="138" hidden="1" customWidth="1"/>
    <col min="30" max="16384" width="9" style="138" hidden="1"/>
  </cols>
  <sheetData>
    <row r="1" spans="2:27" ht="20.25" customHeight="1" x14ac:dyDescent="0.35">
      <c r="L1" s="138" t="s">
        <v>909</v>
      </c>
      <c r="M1" s="138">
        <v>9249</v>
      </c>
      <c r="N1" s="138" t="s">
        <v>909</v>
      </c>
      <c r="P1" s="139" t="s">
        <v>35</v>
      </c>
      <c r="Q1" s="138" t="str">
        <f>DBCS(S1)</f>
        <v>さんぷるこうとうがっこう</v>
      </c>
      <c r="R1" s="138">
        <f>LEN(Q1)</f>
        <v>12</v>
      </c>
      <c r="S1" s="138" t="str">
        <f>$C$10</f>
        <v>さんぷるこうとうがっこう</v>
      </c>
      <c r="U1" s="138" t="str">
        <f t="shared" ref="U1:U30" si="0">T1&amp;U2</f>
        <v>926993319303932392679254928892549260928392679254</v>
      </c>
      <c r="V1" s="139" t="s">
        <v>28</v>
      </c>
      <c r="W1" s="138" t="str">
        <f>DBCS(Y1)</f>
        <v>つるはし　じろう</v>
      </c>
      <c r="X1" s="138">
        <f>LEN(W1)</f>
        <v>8</v>
      </c>
      <c r="Y1" s="138" t="str">
        <f>$C$21</f>
        <v>つるはし　じろう</v>
      </c>
      <c r="Z1" s="138">
        <f>成績単位修得証明書!N63</f>
        <v>2</v>
      </c>
      <c r="AA1" s="138" t="str">
        <f t="shared" ref="AA1:AA31" si="1">Z1&amp;AA2</f>
        <v>292849323929592718481927293259254</v>
      </c>
    </row>
    <row r="2" spans="2:27" ht="20.25" customHeight="1" x14ac:dyDescent="0.35">
      <c r="G2" s="4" t="s">
        <v>684</v>
      </c>
      <c r="H2" s="257"/>
      <c r="I2" s="207"/>
      <c r="L2" s="138" t="s">
        <v>817</v>
      </c>
      <c r="M2" s="138">
        <v>9250</v>
      </c>
      <c r="N2" s="138" t="s">
        <v>817</v>
      </c>
      <c r="P2" s="138">
        <f>COUNTIF($T:$T,"＠＠")</f>
        <v>0</v>
      </c>
      <c r="Q2" s="138">
        <v>1</v>
      </c>
      <c r="R2" s="138">
        <f t="shared" ref="R2:R31" si="2">IF($R$1&lt;$Q2,"",$Q2)</f>
        <v>1</v>
      </c>
      <c r="S2" s="138" t="str">
        <f>IFERROR(MID($Q$1,R2,1),"")</f>
        <v>さ</v>
      </c>
      <c r="T2" s="138">
        <f t="shared" ref="T2:T31" si="3">IF(R2="","",IFERROR(VLOOKUP($S2,$L:$M,2,0),"＠＠"))</f>
        <v>9269</v>
      </c>
      <c r="U2" s="138" t="str">
        <f t="shared" si="0"/>
        <v>926993319303932392679254928892549260928392679254</v>
      </c>
      <c r="V2" s="138">
        <f>COUNTIF($Z:$Z,"＠＠")</f>
        <v>0</v>
      </c>
      <c r="W2" s="138">
        <v>1</v>
      </c>
      <c r="X2" s="138">
        <f>IF($X$1&lt;$W2,"",$W2)</f>
        <v>1</v>
      </c>
      <c r="Y2" s="138" t="str">
        <f>IFERROR(MID($W$1,X2,1),"")</f>
        <v>つ</v>
      </c>
      <c r="Z2" s="138">
        <f t="shared" ref="Z2:Z31" si="4">IF(X2="","",IFERROR(VLOOKUP($Y2,$L:$M,2,0),"＠＠"))</f>
        <v>9284</v>
      </c>
      <c r="AA2" s="138" t="str">
        <f t="shared" si="1"/>
        <v>92849323929592718481927293259254</v>
      </c>
    </row>
    <row r="3" spans="2:27" ht="20.25" customHeight="1" x14ac:dyDescent="0.35">
      <c r="G3" s="52"/>
      <c r="H3" s="52"/>
      <c r="I3" s="52"/>
      <c r="L3" s="138" t="s">
        <v>910</v>
      </c>
      <c r="M3" s="138">
        <v>9251</v>
      </c>
      <c r="N3" s="138" t="s">
        <v>910</v>
      </c>
      <c r="P3" s="138" t="str">
        <f>IFERROR(MATCH("＠＠",T2:T31,0),"")</f>
        <v/>
      </c>
      <c r="Q3" s="138">
        <v>2</v>
      </c>
      <c r="R3" s="138">
        <f t="shared" si="2"/>
        <v>2</v>
      </c>
      <c r="S3" s="138" t="str">
        <f t="shared" ref="S3:S31" si="5">IFERROR(MID($Q$1,R3,1),"")</f>
        <v>ん</v>
      </c>
      <c r="T3" s="138">
        <f t="shared" si="3"/>
        <v>9331</v>
      </c>
      <c r="U3" s="138" t="str">
        <f t="shared" si="0"/>
        <v>93319303932392679254928892549260928392679254</v>
      </c>
      <c r="V3" s="138" t="str">
        <f>IFERROR(MATCH("＠＠",Z2:Z31,0),"")</f>
        <v/>
      </c>
      <c r="W3" s="138">
        <v>2</v>
      </c>
      <c r="X3" s="138">
        <f t="shared" ref="X3:X31" si="6">IF($X$1&lt;$W3,"",$W3)</f>
        <v>2</v>
      </c>
      <c r="Y3" s="138" t="str">
        <f t="shared" ref="Y3:Y21" si="7">IFERROR(MID($W$1,X3,1),"")</f>
        <v>る</v>
      </c>
      <c r="Z3" s="138">
        <f t="shared" si="4"/>
        <v>9323</v>
      </c>
      <c r="AA3" s="138" t="str">
        <f t="shared" si="1"/>
        <v>9323929592718481927293259254</v>
      </c>
    </row>
    <row r="4" spans="2:27" ht="20.25" customHeight="1" x14ac:dyDescent="0.35">
      <c r="G4" s="4" t="s">
        <v>20</v>
      </c>
      <c r="H4" s="257"/>
      <c r="I4" s="207"/>
      <c r="L4" s="138" t="s">
        <v>819</v>
      </c>
      <c r="M4" s="138">
        <v>9252</v>
      </c>
      <c r="N4" s="138" t="s">
        <v>819</v>
      </c>
      <c r="Q4" s="138">
        <v>3</v>
      </c>
      <c r="R4" s="138">
        <f t="shared" si="2"/>
        <v>3</v>
      </c>
      <c r="S4" s="138" t="str">
        <f t="shared" si="5"/>
        <v>ぷ</v>
      </c>
      <c r="T4" s="138">
        <f t="shared" si="3"/>
        <v>9303</v>
      </c>
      <c r="U4" s="138" t="str">
        <f t="shared" si="0"/>
        <v>9303932392679254928892549260928392679254</v>
      </c>
      <c r="V4" s="138" t="str">
        <f t="shared" ref="V4:V21" si="8">IFERROR(VLOOKUP($M4,$Y:$Z,2,0),"")</f>
        <v/>
      </c>
      <c r="W4" s="138">
        <v>3</v>
      </c>
      <c r="X4" s="138">
        <f t="shared" si="6"/>
        <v>3</v>
      </c>
      <c r="Y4" s="138" t="str">
        <f t="shared" si="7"/>
        <v>は</v>
      </c>
      <c r="Z4" s="138">
        <f t="shared" si="4"/>
        <v>9295</v>
      </c>
      <c r="AA4" s="138" t="str">
        <f t="shared" si="1"/>
        <v>929592718481927293259254</v>
      </c>
    </row>
    <row r="5" spans="2:27" ht="20.25" customHeight="1" x14ac:dyDescent="0.35">
      <c r="L5" s="138" t="s">
        <v>911</v>
      </c>
      <c r="M5" s="138">
        <v>9253</v>
      </c>
      <c r="N5" s="138" t="s">
        <v>911</v>
      </c>
      <c r="Q5" s="138">
        <v>4</v>
      </c>
      <c r="R5" s="138">
        <f t="shared" si="2"/>
        <v>4</v>
      </c>
      <c r="S5" s="138" t="str">
        <f t="shared" si="5"/>
        <v>る</v>
      </c>
      <c r="T5" s="138">
        <f t="shared" si="3"/>
        <v>9323</v>
      </c>
      <c r="U5" s="138" t="str">
        <f>T5&amp;U6</f>
        <v>932392679254928892549260928392679254</v>
      </c>
      <c r="V5" s="138" t="str">
        <f t="shared" si="8"/>
        <v/>
      </c>
      <c r="W5" s="138">
        <v>4</v>
      </c>
      <c r="X5" s="138">
        <f t="shared" si="6"/>
        <v>4</v>
      </c>
      <c r="Y5" s="138" t="str">
        <f t="shared" si="7"/>
        <v>し</v>
      </c>
      <c r="Z5" s="138">
        <f t="shared" si="4"/>
        <v>9271</v>
      </c>
      <c r="AA5" s="138" t="str">
        <f>Z5&amp;AA6</f>
        <v>92718481927293259254</v>
      </c>
    </row>
    <row r="6" spans="2:27" ht="20.25" customHeight="1" x14ac:dyDescent="0.35">
      <c r="L6" s="138" t="s">
        <v>820</v>
      </c>
      <c r="M6" s="138">
        <v>9254</v>
      </c>
      <c r="N6" s="138" t="s">
        <v>820</v>
      </c>
      <c r="Q6" s="138">
        <v>5</v>
      </c>
      <c r="R6" s="138">
        <f t="shared" si="2"/>
        <v>5</v>
      </c>
      <c r="S6" s="138" t="str">
        <f t="shared" si="5"/>
        <v>こ</v>
      </c>
      <c r="T6" s="138">
        <f t="shared" si="3"/>
        <v>9267</v>
      </c>
      <c r="U6" s="138" t="str">
        <f t="shared" si="0"/>
        <v>92679254928892549260928392679254</v>
      </c>
      <c r="V6" s="138" t="str">
        <f t="shared" si="8"/>
        <v/>
      </c>
      <c r="W6" s="138">
        <v>5</v>
      </c>
      <c r="X6" s="138">
        <f t="shared" si="6"/>
        <v>5</v>
      </c>
      <c r="Y6" s="138" t="str">
        <f t="shared" si="7"/>
        <v>　</v>
      </c>
      <c r="Z6" s="138">
        <f t="shared" si="4"/>
        <v>8481</v>
      </c>
      <c r="AA6" s="138" t="str">
        <f t="shared" si="1"/>
        <v>8481927293259254</v>
      </c>
    </row>
    <row r="7" spans="2:27" ht="20.25" customHeight="1" x14ac:dyDescent="0.35">
      <c r="C7" s="355" t="s">
        <v>993</v>
      </c>
      <c r="D7" s="355"/>
      <c r="E7" s="355"/>
      <c r="F7" s="355"/>
      <c r="G7" s="355"/>
      <c r="H7" s="355"/>
      <c r="L7" s="138" t="s">
        <v>912</v>
      </c>
      <c r="M7" s="138">
        <v>9255</v>
      </c>
      <c r="N7" s="138" t="s">
        <v>912</v>
      </c>
      <c r="Q7" s="138">
        <v>6</v>
      </c>
      <c r="R7" s="138">
        <f t="shared" si="2"/>
        <v>6</v>
      </c>
      <c r="S7" s="138" t="str">
        <f t="shared" si="5"/>
        <v>う</v>
      </c>
      <c r="T7" s="138">
        <f t="shared" si="3"/>
        <v>9254</v>
      </c>
      <c r="U7" s="138" t="str">
        <f t="shared" si="0"/>
        <v>9254928892549260928392679254</v>
      </c>
      <c r="V7" s="138" t="str">
        <f t="shared" si="8"/>
        <v/>
      </c>
      <c r="W7" s="138">
        <v>6</v>
      </c>
      <c r="X7" s="138">
        <f t="shared" si="6"/>
        <v>6</v>
      </c>
      <c r="Y7" s="138" t="str">
        <f t="shared" si="7"/>
        <v>じ</v>
      </c>
      <c r="Z7" s="138">
        <f t="shared" si="4"/>
        <v>9272</v>
      </c>
      <c r="AA7" s="138" t="str">
        <f t="shared" si="1"/>
        <v>927293259254</v>
      </c>
    </row>
    <row r="8" spans="2:27" ht="20.25" customHeight="1" x14ac:dyDescent="0.35">
      <c r="L8" s="138" t="s">
        <v>821</v>
      </c>
      <c r="M8" s="138">
        <v>9256</v>
      </c>
      <c r="N8" s="138" t="s">
        <v>821</v>
      </c>
      <c r="Q8" s="138">
        <v>7</v>
      </c>
      <c r="R8" s="138">
        <f t="shared" si="2"/>
        <v>7</v>
      </c>
      <c r="S8" s="138" t="str">
        <f t="shared" si="5"/>
        <v>と</v>
      </c>
      <c r="T8" s="138">
        <f t="shared" si="3"/>
        <v>9288</v>
      </c>
      <c r="U8" s="138" t="str">
        <f t="shared" si="0"/>
        <v>928892549260928392679254</v>
      </c>
      <c r="V8" s="138" t="str">
        <f t="shared" si="8"/>
        <v/>
      </c>
      <c r="W8" s="138">
        <v>7</v>
      </c>
      <c r="X8" s="138">
        <f t="shared" si="6"/>
        <v>7</v>
      </c>
      <c r="Y8" s="138" t="str">
        <f t="shared" si="7"/>
        <v>ろ</v>
      </c>
      <c r="Z8" s="138">
        <f t="shared" si="4"/>
        <v>9325</v>
      </c>
      <c r="AA8" s="138" t="str">
        <f t="shared" si="1"/>
        <v>93259254</v>
      </c>
    </row>
    <row r="9" spans="2:27" ht="20.25" customHeight="1" x14ac:dyDescent="0.35">
      <c r="B9" s="140" t="s">
        <v>35</v>
      </c>
      <c r="C9" s="354" t="str">
        <f>学籍記録!$K$17</f>
        <v>■■■■高等学校</v>
      </c>
      <c r="D9" s="354"/>
      <c r="E9" s="354"/>
      <c r="F9" s="354"/>
      <c r="G9" s="354"/>
      <c r="H9" s="354"/>
      <c r="I9" s="354"/>
      <c r="L9" s="138" t="s">
        <v>913</v>
      </c>
      <c r="M9" s="138">
        <v>9257</v>
      </c>
      <c r="N9" s="138" t="s">
        <v>913</v>
      </c>
      <c r="Q9" s="138">
        <v>8</v>
      </c>
      <c r="R9" s="138">
        <f t="shared" si="2"/>
        <v>8</v>
      </c>
      <c r="S9" s="138" t="str">
        <f t="shared" si="5"/>
        <v>う</v>
      </c>
      <c r="T9" s="138">
        <f t="shared" si="3"/>
        <v>9254</v>
      </c>
      <c r="U9" s="138" t="str">
        <f t="shared" si="0"/>
        <v>92549260928392679254</v>
      </c>
      <c r="V9" s="138" t="str">
        <f t="shared" si="8"/>
        <v/>
      </c>
      <c r="W9" s="138">
        <v>8</v>
      </c>
      <c r="X9" s="138">
        <f t="shared" si="6"/>
        <v>8</v>
      </c>
      <c r="Y9" s="138" t="str">
        <f t="shared" si="7"/>
        <v>う</v>
      </c>
      <c r="Z9" s="138">
        <f t="shared" si="4"/>
        <v>9254</v>
      </c>
      <c r="AA9" s="138" t="str">
        <f t="shared" si="1"/>
        <v>9254</v>
      </c>
    </row>
    <row r="10" spans="2:27" ht="20.25" customHeight="1" x14ac:dyDescent="0.35">
      <c r="C10" s="354" t="str">
        <f>学籍記録!$L$17</f>
        <v>さんぷるこうとうがっこう</v>
      </c>
      <c r="D10" s="354"/>
      <c r="E10" s="354"/>
      <c r="F10" s="354"/>
      <c r="G10" s="354"/>
      <c r="H10" s="354"/>
      <c r="I10" s="354"/>
      <c r="L10" s="138" t="s">
        <v>822</v>
      </c>
      <c r="M10" s="138">
        <v>9258</v>
      </c>
      <c r="N10" s="138" t="s">
        <v>822</v>
      </c>
      <c r="Q10" s="138">
        <v>9</v>
      </c>
      <c r="R10" s="138">
        <f t="shared" si="2"/>
        <v>9</v>
      </c>
      <c r="S10" s="138" t="str">
        <f t="shared" si="5"/>
        <v>が</v>
      </c>
      <c r="T10" s="138">
        <f t="shared" si="3"/>
        <v>9260</v>
      </c>
      <c r="U10" s="138" t="str">
        <f t="shared" si="0"/>
        <v>9260928392679254</v>
      </c>
      <c r="V10" s="138" t="str">
        <f t="shared" si="8"/>
        <v/>
      </c>
      <c r="W10" s="138">
        <v>9</v>
      </c>
      <c r="X10" s="138" t="str">
        <f t="shared" si="6"/>
        <v/>
      </c>
      <c r="Y10" s="138" t="str">
        <f t="shared" si="7"/>
        <v/>
      </c>
      <c r="Z10" s="138" t="str">
        <f t="shared" si="4"/>
        <v/>
      </c>
      <c r="AA10" s="138" t="str">
        <f t="shared" si="1"/>
        <v/>
      </c>
    </row>
    <row r="11" spans="2:27" ht="20.25" customHeight="1" x14ac:dyDescent="0.35">
      <c r="C11" s="141" t="str">
        <f>IF($P$2=0,"",$P$3&amp;" 文字目に使用できない文字が入力されています。訂正してください。")</f>
        <v/>
      </c>
      <c r="L11" s="138" t="s">
        <v>823</v>
      </c>
      <c r="M11" s="138">
        <v>9259</v>
      </c>
      <c r="N11" s="138" t="s">
        <v>823</v>
      </c>
      <c r="Q11" s="138">
        <v>10</v>
      </c>
      <c r="R11" s="138">
        <f t="shared" si="2"/>
        <v>10</v>
      </c>
      <c r="S11" s="138" t="str">
        <f t="shared" si="5"/>
        <v>っ</v>
      </c>
      <c r="T11" s="138">
        <f t="shared" si="3"/>
        <v>9283</v>
      </c>
      <c r="U11" s="138" t="str">
        <f t="shared" si="0"/>
        <v>928392679254</v>
      </c>
      <c r="V11" s="138" t="str">
        <f t="shared" si="8"/>
        <v/>
      </c>
      <c r="W11" s="138">
        <v>10</v>
      </c>
      <c r="X11" s="138" t="str">
        <f t="shared" si="6"/>
        <v/>
      </c>
      <c r="Y11" s="138" t="str">
        <f t="shared" si="7"/>
        <v/>
      </c>
      <c r="Z11" s="138" t="str">
        <f t="shared" si="4"/>
        <v/>
      </c>
      <c r="AA11" s="138" t="str">
        <f t="shared" si="1"/>
        <v/>
      </c>
    </row>
    <row r="12" spans="2:27" ht="20.25" customHeight="1" x14ac:dyDescent="0.35">
      <c r="L12" s="138" t="s">
        <v>914</v>
      </c>
      <c r="M12" s="138">
        <v>9260</v>
      </c>
      <c r="N12" s="138" t="s">
        <v>914</v>
      </c>
      <c r="Q12" s="138">
        <v>11</v>
      </c>
      <c r="R12" s="138">
        <f t="shared" si="2"/>
        <v>11</v>
      </c>
      <c r="S12" s="138" t="str">
        <f t="shared" si="5"/>
        <v>こ</v>
      </c>
      <c r="T12" s="138">
        <f t="shared" si="3"/>
        <v>9267</v>
      </c>
      <c r="U12" s="138" t="str">
        <f t="shared" si="0"/>
        <v>92679254</v>
      </c>
      <c r="V12" s="138" t="str">
        <f t="shared" si="8"/>
        <v/>
      </c>
      <c r="W12" s="138">
        <v>11</v>
      </c>
      <c r="X12" s="138" t="str">
        <f t="shared" si="6"/>
        <v/>
      </c>
      <c r="Y12" s="138" t="str">
        <f t="shared" si="7"/>
        <v/>
      </c>
      <c r="Z12" s="138" t="str">
        <f t="shared" si="4"/>
        <v/>
      </c>
      <c r="AA12" s="138" t="str">
        <f t="shared" si="1"/>
        <v/>
      </c>
    </row>
    <row r="13" spans="2:27" ht="20.25" customHeight="1" x14ac:dyDescent="0.35">
      <c r="L13" s="138" t="s">
        <v>915</v>
      </c>
      <c r="M13" s="138">
        <v>9261</v>
      </c>
      <c r="N13" s="138" t="s">
        <v>915</v>
      </c>
      <c r="Q13" s="138">
        <v>12</v>
      </c>
      <c r="R13" s="138">
        <f t="shared" si="2"/>
        <v>12</v>
      </c>
      <c r="S13" s="138" t="str">
        <f t="shared" si="5"/>
        <v>う</v>
      </c>
      <c r="T13" s="138">
        <f t="shared" si="3"/>
        <v>9254</v>
      </c>
      <c r="U13" s="138" t="str">
        <f t="shared" si="0"/>
        <v>9254</v>
      </c>
      <c r="V13" s="138" t="str">
        <f t="shared" si="8"/>
        <v/>
      </c>
      <c r="W13" s="138">
        <v>12</v>
      </c>
      <c r="X13" s="138" t="str">
        <f t="shared" si="6"/>
        <v/>
      </c>
      <c r="Y13" s="138" t="str">
        <f t="shared" si="7"/>
        <v/>
      </c>
      <c r="Z13" s="138" t="str">
        <f t="shared" si="4"/>
        <v/>
      </c>
      <c r="AA13" s="138" t="str">
        <f t="shared" si="1"/>
        <v/>
      </c>
    </row>
    <row r="14" spans="2:27" ht="20.25" customHeight="1" x14ac:dyDescent="0.35">
      <c r="L14" s="138" t="s">
        <v>916</v>
      </c>
      <c r="M14" s="138">
        <v>9262</v>
      </c>
      <c r="N14" s="138" t="s">
        <v>916</v>
      </c>
      <c r="Q14" s="138">
        <v>13</v>
      </c>
      <c r="R14" s="138" t="str">
        <f t="shared" si="2"/>
        <v/>
      </c>
      <c r="S14" s="138" t="str">
        <f t="shared" si="5"/>
        <v/>
      </c>
      <c r="T14" s="138" t="str">
        <f t="shared" si="3"/>
        <v/>
      </c>
      <c r="U14" s="138" t="str">
        <f t="shared" si="0"/>
        <v/>
      </c>
      <c r="V14" s="138" t="str">
        <f t="shared" si="8"/>
        <v/>
      </c>
      <c r="W14" s="138">
        <v>13</v>
      </c>
      <c r="X14" s="138" t="str">
        <f t="shared" si="6"/>
        <v/>
      </c>
      <c r="Y14" s="138" t="str">
        <f t="shared" si="7"/>
        <v/>
      </c>
      <c r="Z14" s="138" t="str">
        <f t="shared" si="4"/>
        <v/>
      </c>
      <c r="AA14" s="138" t="str">
        <f t="shared" si="1"/>
        <v/>
      </c>
    </row>
    <row r="15" spans="2:27" ht="20.25" customHeight="1" x14ac:dyDescent="0.35">
      <c r="L15" s="138" t="s">
        <v>917</v>
      </c>
      <c r="M15" s="138">
        <v>9263</v>
      </c>
      <c r="N15" s="138" t="s">
        <v>917</v>
      </c>
      <c r="Q15" s="138">
        <v>14</v>
      </c>
      <c r="R15" s="138" t="str">
        <f t="shared" si="2"/>
        <v/>
      </c>
      <c r="S15" s="138" t="str">
        <f t="shared" si="5"/>
        <v/>
      </c>
      <c r="T15" s="138" t="str">
        <f t="shared" si="3"/>
        <v/>
      </c>
      <c r="U15" s="138" t="str">
        <f t="shared" si="0"/>
        <v/>
      </c>
      <c r="V15" s="138" t="str">
        <f t="shared" si="8"/>
        <v/>
      </c>
      <c r="W15" s="138">
        <v>14</v>
      </c>
      <c r="X15" s="138" t="str">
        <f t="shared" si="6"/>
        <v/>
      </c>
      <c r="Y15" s="138" t="str">
        <f t="shared" si="7"/>
        <v/>
      </c>
      <c r="Z15" s="138" t="str">
        <f t="shared" si="4"/>
        <v/>
      </c>
      <c r="AA15" s="138" t="str">
        <f t="shared" si="1"/>
        <v/>
      </c>
    </row>
    <row r="16" spans="2:27" ht="20.25" customHeight="1" x14ac:dyDescent="0.35">
      <c r="L16" s="138" t="s">
        <v>918</v>
      </c>
      <c r="M16" s="138">
        <v>9264</v>
      </c>
      <c r="N16" s="138" t="s">
        <v>918</v>
      </c>
      <c r="Q16" s="138">
        <v>15</v>
      </c>
      <c r="R16" s="138" t="str">
        <f t="shared" si="2"/>
        <v/>
      </c>
      <c r="S16" s="138" t="str">
        <f t="shared" si="5"/>
        <v/>
      </c>
      <c r="T16" s="138" t="str">
        <f t="shared" si="3"/>
        <v/>
      </c>
      <c r="U16" s="138" t="str">
        <f t="shared" si="0"/>
        <v/>
      </c>
      <c r="V16" s="138" t="str">
        <f t="shared" si="8"/>
        <v/>
      </c>
      <c r="W16" s="138">
        <v>15</v>
      </c>
      <c r="X16" s="138" t="str">
        <f t="shared" si="6"/>
        <v/>
      </c>
      <c r="Y16" s="138" t="str">
        <f t="shared" si="7"/>
        <v/>
      </c>
      <c r="Z16" s="138" t="str">
        <f t="shared" si="4"/>
        <v/>
      </c>
      <c r="AA16" s="138" t="str">
        <f t="shared" si="1"/>
        <v/>
      </c>
    </row>
    <row r="17" spans="2:27" ht="20.25" customHeight="1" x14ac:dyDescent="0.35">
      <c r="L17" s="138" t="s">
        <v>919</v>
      </c>
      <c r="M17" s="138">
        <v>9265</v>
      </c>
      <c r="N17" s="138" t="s">
        <v>919</v>
      </c>
      <c r="Q17" s="138">
        <v>16</v>
      </c>
      <c r="R17" s="138" t="str">
        <f t="shared" si="2"/>
        <v/>
      </c>
      <c r="S17" s="138" t="str">
        <f t="shared" si="5"/>
        <v/>
      </c>
      <c r="T17" s="138" t="str">
        <f t="shared" si="3"/>
        <v/>
      </c>
      <c r="U17" s="138" t="str">
        <f t="shared" si="0"/>
        <v/>
      </c>
      <c r="V17" s="138" t="str">
        <f t="shared" si="8"/>
        <v/>
      </c>
      <c r="W17" s="138">
        <v>16</v>
      </c>
      <c r="X17" s="138" t="str">
        <f t="shared" si="6"/>
        <v/>
      </c>
      <c r="Y17" s="138" t="str">
        <f t="shared" si="7"/>
        <v/>
      </c>
      <c r="Z17" s="138" t="str">
        <f t="shared" si="4"/>
        <v/>
      </c>
      <c r="AA17" s="138" t="str">
        <f t="shared" si="1"/>
        <v/>
      </c>
    </row>
    <row r="18" spans="2:27" ht="20.25" customHeight="1" x14ac:dyDescent="0.35">
      <c r="L18" s="138" t="s">
        <v>920</v>
      </c>
      <c r="M18" s="138">
        <v>9266</v>
      </c>
      <c r="N18" s="138" t="s">
        <v>920</v>
      </c>
      <c r="Q18" s="138">
        <v>17</v>
      </c>
      <c r="R18" s="138" t="str">
        <f t="shared" si="2"/>
        <v/>
      </c>
      <c r="S18" s="138" t="str">
        <f t="shared" si="5"/>
        <v/>
      </c>
      <c r="T18" s="138" t="str">
        <f t="shared" si="3"/>
        <v/>
      </c>
      <c r="U18" s="138" t="str">
        <f t="shared" si="0"/>
        <v/>
      </c>
      <c r="V18" s="138" t="str">
        <f t="shared" si="8"/>
        <v/>
      </c>
      <c r="W18" s="138">
        <v>17</v>
      </c>
      <c r="X18" s="138" t="str">
        <f t="shared" si="6"/>
        <v/>
      </c>
      <c r="Y18" s="138" t="str">
        <f t="shared" si="7"/>
        <v/>
      </c>
      <c r="Z18" s="138" t="str">
        <f t="shared" si="4"/>
        <v/>
      </c>
      <c r="AA18" s="138" t="str">
        <f t="shared" si="1"/>
        <v/>
      </c>
    </row>
    <row r="19" spans="2:27" ht="20.25" customHeight="1" x14ac:dyDescent="0.35">
      <c r="L19" s="138" t="s">
        <v>921</v>
      </c>
      <c r="M19" s="138">
        <v>9267</v>
      </c>
      <c r="N19" s="138" t="s">
        <v>921</v>
      </c>
      <c r="Q19" s="138">
        <v>18</v>
      </c>
      <c r="R19" s="138" t="str">
        <f t="shared" si="2"/>
        <v/>
      </c>
      <c r="S19" s="138" t="str">
        <f t="shared" si="5"/>
        <v/>
      </c>
      <c r="T19" s="138" t="str">
        <f t="shared" si="3"/>
        <v/>
      </c>
      <c r="U19" s="138" t="str">
        <f t="shared" si="0"/>
        <v/>
      </c>
      <c r="V19" s="138" t="str">
        <f t="shared" si="8"/>
        <v/>
      </c>
      <c r="W19" s="138">
        <v>18</v>
      </c>
      <c r="X19" s="138" t="str">
        <f t="shared" si="6"/>
        <v/>
      </c>
      <c r="Y19" s="138" t="str">
        <f t="shared" si="7"/>
        <v/>
      </c>
      <c r="Z19" s="138" t="str">
        <f t="shared" si="4"/>
        <v/>
      </c>
      <c r="AA19" s="138" t="str">
        <f t="shared" si="1"/>
        <v/>
      </c>
    </row>
    <row r="20" spans="2:27" ht="20.25" customHeight="1" x14ac:dyDescent="0.35">
      <c r="B20" s="140" t="s">
        <v>28</v>
      </c>
      <c r="C20" s="356" t="str">
        <f>基礎情報!$D$3&amp;"　"&amp;基礎情報!$D$4</f>
        <v>鶴橋　次郎</v>
      </c>
      <c r="D20" s="356"/>
      <c r="E20" s="356"/>
      <c r="F20" s="356"/>
      <c r="G20" s="356"/>
      <c r="H20" s="356"/>
      <c r="I20" s="356"/>
      <c r="L20" s="138" t="s">
        <v>922</v>
      </c>
      <c r="M20" s="138">
        <v>9268</v>
      </c>
      <c r="N20" s="138" t="s">
        <v>922</v>
      </c>
      <c r="Q20" s="138">
        <v>19</v>
      </c>
      <c r="R20" s="138" t="str">
        <f t="shared" si="2"/>
        <v/>
      </c>
      <c r="S20" s="138" t="str">
        <f t="shared" si="5"/>
        <v/>
      </c>
      <c r="T20" s="138" t="str">
        <f t="shared" si="3"/>
        <v/>
      </c>
      <c r="U20" s="138" t="str">
        <f t="shared" si="0"/>
        <v/>
      </c>
      <c r="V20" s="138" t="str">
        <f t="shared" si="8"/>
        <v/>
      </c>
      <c r="W20" s="138">
        <v>19</v>
      </c>
      <c r="X20" s="138" t="str">
        <f t="shared" si="6"/>
        <v/>
      </c>
      <c r="Y20" s="138" t="str">
        <f t="shared" si="7"/>
        <v/>
      </c>
      <c r="Z20" s="138" t="str">
        <f t="shared" si="4"/>
        <v/>
      </c>
      <c r="AA20" s="138" t="str">
        <f t="shared" si="1"/>
        <v/>
      </c>
    </row>
    <row r="21" spans="2:27" ht="20.25" customHeight="1" x14ac:dyDescent="0.35">
      <c r="C21" s="354" t="str">
        <f>基礎情報!$D$5&amp;"　"&amp;基礎情報!$D$6</f>
        <v>つるはし　じろう</v>
      </c>
      <c r="D21" s="354"/>
      <c r="E21" s="354"/>
      <c r="F21" s="354"/>
      <c r="G21" s="354"/>
      <c r="H21" s="354"/>
      <c r="I21" s="354"/>
      <c r="L21" s="138" t="s">
        <v>923</v>
      </c>
      <c r="M21" s="138">
        <v>9269</v>
      </c>
      <c r="N21" s="138" t="s">
        <v>923</v>
      </c>
      <c r="Q21" s="138">
        <v>20</v>
      </c>
      <c r="R21" s="138" t="str">
        <f t="shared" si="2"/>
        <v/>
      </c>
      <c r="S21" s="138" t="str">
        <f t="shared" si="5"/>
        <v/>
      </c>
      <c r="T21" s="138" t="str">
        <f t="shared" si="3"/>
        <v/>
      </c>
      <c r="U21" s="138" t="str">
        <f t="shared" si="0"/>
        <v/>
      </c>
      <c r="V21" s="138" t="str">
        <f t="shared" si="8"/>
        <v/>
      </c>
      <c r="W21" s="138">
        <v>20</v>
      </c>
      <c r="X21" s="138" t="str">
        <f t="shared" si="6"/>
        <v/>
      </c>
      <c r="Y21" s="138" t="str">
        <f t="shared" si="7"/>
        <v/>
      </c>
      <c r="Z21" s="138" t="str">
        <f t="shared" si="4"/>
        <v/>
      </c>
      <c r="AA21" s="138" t="str">
        <f t="shared" si="1"/>
        <v/>
      </c>
    </row>
    <row r="22" spans="2:27" ht="20.25" customHeight="1" x14ac:dyDescent="0.35">
      <c r="C22" s="141" t="str">
        <f>IF($V$2=0,"",$V$3&amp;" 文字目に使用できない文字が入力されています。訂正してください。")</f>
        <v/>
      </c>
      <c r="L22" s="138" t="s">
        <v>924</v>
      </c>
      <c r="M22" s="138">
        <v>9270</v>
      </c>
      <c r="N22" s="138" t="s">
        <v>924</v>
      </c>
      <c r="Q22" s="138">
        <v>21</v>
      </c>
      <c r="R22" s="138" t="str">
        <f t="shared" si="2"/>
        <v/>
      </c>
      <c r="S22" s="138" t="str">
        <f t="shared" si="5"/>
        <v/>
      </c>
      <c r="T22" s="138" t="str">
        <f t="shared" si="3"/>
        <v/>
      </c>
      <c r="U22" s="138" t="str">
        <f t="shared" si="0"/>
        <v/>
      </c>
      <c r="W22" s="138">
        <v>21</v>
      </c>
      <c r="X22" s="138" t="str">
        <f t="shared" si="6"/>
        <v/>
      </c>
      <c r="Z22" s="138" t="str">
        <f t="shared" si="4"/>
        <v/>
      </c>
      <c r="AA22" s="138" t="str">
        <f t="shared" si="1"/>
        <v/>
      </c>
    </row>
    <row r="23" spans="2:27" ht="20.25" customHeight="1" x14ac:dyDescent="0.35">
      <c r="L23" s="138" t="s">
        <v>925</v>
      </c>
      <c r="M23" s="138">
        <v>9271</v>
      </c>
      <c r="N23" s="138" t="s">
        <v>925</v>
      </c>
      <c r="Q23" s="138">
        <v>22</v>
      </c>
      <c r="R23" s="138" t="str">
        <f t="shared" si="2"/>
        <v/>
      </c>
      <c r="S23" s="138" t="str">
        <f t="shared" si="5"/>
        <v/>
      </c>
      <c r="T23" s="138" t="str">
        <f t="shared" si="3"/>
        <v/>
      </c>
      <c r="U23" s="138" t="str">
        <f t="shared" si="0"/>
        <v/>
      </c>
      <c r="W23" s="138">
        <v>22</v>
      </c>
      <c r="X23" s="138" t="str">
        <f t="shared" si="6"/>
        <v/>
      </c>
      <c r="Z23" s="138" t="str">
        <f t="shared" si="4"/>
        <v/>
      </c>
      <c r="AA23" s="138" t="str">
        <f t="shared" si="1"/>
        <v/>
      </c>
    </row>
    <row r="24" spans="2:27" ht="20.25" customHeight="1" x14ac:dyDescent="0.35">
      <c r="L24" s="138" t="s">
        <v>926</v>
      </c>
      <c r="M24" s="138">
        <v>9272</v>
      </c>
      <c r="N24" s="138" t="s">
        <v>926</v>
      </c>
      <c r="Q24" s="138">
        <v>23</v>
      </c>
      <c r="R24" s="138" t="str">
        <f t="shared" si="2"/>
        <v/>
      </c>
      <c r="S24" s="138" t="str">
        <f t="shared" si="5"/>
        <v/>
      </c>
      <c r="T24" s="138" t="str">
        <f t="shared" si="3"/>
        <v/>
      </c>
      <c r="U24" s="138" t="str">
        <f t="shared" si="0"/>
        <v/>
      </c>
      <c r="W24" s="138">
        <v>23</v>
      </c>
      <c r="X24" s="138" t="str">
        <f t="shared" si="6"/>
        <v/>
      </c>
      <c r="Z24" s="138" t="str">
        <f t="shared" si="4"/>
        <v/>
      </c>
      <c r="AA24" s="138" t="str">
        <f t="shared" si="1"/>
        <v/>
      </c>
    </row>
    <row r="25" spans="2:27" ht="20.25" customHeight="1" x14ac:dyDescent="0.35">
      <c r="L25" s="138" t="s">
        <v>927</v>
      </c>
      <c r="M25" s="138">
        <v>9273</v>
      </c>
      <c r="N25" s="138" t="s">
        <v>927</v>
      </c>
      <c r="Q25" s="138">
        <v>24</v>
      </c>
      <c r="R25" s="138" t="str">
        <f t="shared" si="2"/>
        <v/>
      </c>
      <c r="S25" s="138" t="str">
        <f t="shared" si="5"/>
        <v/>
      </c>
      <c r="T25" s="138" t="str">
        <f t="shared" si="3"/>
        <v/>
      </c>
      <c r="U25" s="138" t="str">
        <f t="shared" si="0"/>
        <v/>
      </c>
      <c r="W25" s="138">
        <v>24</v>
      </c>
      <c r="X25" s="138" t="str">
        <f t="shared" si="6"/>
        <v/>
      </c>
      <c r="Z25" s="138" t="str">
        <f t="shared" si="4"/>
        <v/>
      </c>
      <c r="AA25" s="138" t="str">
        <f t="shared" si="1"/>
        <v/>
      </c>
    </row>
    <row r="26" spans="2:27" ht="20.25" customHeight="1" x14ac:dyDescent="0.35">
      <c r="L26" s="138" t="s">
        <v>928</v>
      </c>
      <c r="M26" s="138">
        <v>9274</v>
      </c>
      <c r="N26" s="138" t="s">
        <v>928</v>
      </c>
      <c r="Q26" s="138">
        <v>25</v>
      </c>
      <c r="R26" s="138" t="str">
        <f t="shared" si="2"/>
        <v/>
      </c>
      <c r="S26" s="138" t="str">
        <f t="shared" si="5"/>
        <v/>
      </c>
      <c r="T26" s="138" t="str">
        <f t="shared" si="3"/>
        <v/>
      </c>
      <c r="U26" s="138" t="str">
        <f t="shared" si="0"/>
        <v/>
      </c>
      <c r="W26" s="138">
        <v>25</v>
      </c>
      <c r="X26" s="138" t="str">
        <f t="shared" si="6"/>
        <v/>
      </c>
      <c r="Z26" s="138" t="str">
        <f t="shared" si="4"/>
        <v/>
      </c>
      <c r="AA26" s="138" t="str">
        <f t="shared" si="1"/>
        <v/>
      </c>
    </row>
    <row r="27" spans="2:27" ht="20.25" customHeight="1" x14ac:dyDescent="0.35">
      <c r="L27" s="138" t="s">
        <v>929</v>
      </c>
      <c r="M27" s="138">
        <v>9275</v>
      </c>
      <c r="N27" s="138" t="s">
        <v>929</v>
      </c>
      <c r="Q27" s="138">
        <v>26</v>
      </c>
      <c r="R27" s="138" t="str">
        <f t="shared" si="2"/>
        <v/>
      </c>
      <c r="S27" s="138" t="str">
        <f t="shared" si="5"/>
        <v/>
      </c>
      <c r="T27" s="138" t="str">
        <f t="shared" si="3"/>
        <v/>
      </c>
      <c r="U27" s="138" t="str">
        <f t="shared" si="0"/>
        <v/>
      </c>
      <c r="W27" s="138">
        <v>26</v>
      </c>
      <c r="X27" s="138" t="str">
        <f t="shared" si="6"/>
        <v/>
      </c>
      <c r="Z27" s="138" t="str">
        <f t="shared" si="4"/>
        <v/>
      </c>
      <c r="AA27" s="138" t="str">
        <f t="shared" si="1"/>
        <v/>
      </c>
    </row>
    <row r="28" spans="2:27" ht="20.25" customHeight="1" x14ac:dyDescent="0.35">
      <c r="L28" s="138" t="s">
        <v>930</v>
      </c>
      <c r="M28" s="138">
        <v>9276</v>
      </c>
      <c r="N28" s="138" t="s">
        <v>930</v>
      </c>
      <c r="Q28" s="138">
        <v>27</v>
      </c>
      <c r="R28" s="138" t="str">
        <f t="shared" si="2"/>
        <v/>
      </c>
      <c r="S28" s="138" t="str">
        <f t="shared" si="5"/>
        <v/>
      </c>
      <c r="T28" s="138" t="str">
        <f t="shared" si="3"/>
        <v/>
      </c>
      <c r="U28" s="138" t="str">
        <f t="shared" si="0"/>
        <v/>
      </c>
      <c r="W28" s="138">
        <v>27</v>
      </c>
      <c r="X28" s="138" t="str">
        <f t="shared" si="6"/>
        <v/>
      </c>
      <c r="Z28" s="138" t="str">
        <f t="shared" si="4"/>
        <v/>
      </c>
      <c r="AA28" s="138" t="str">
        <f t="shared" si="1"/>
        <v/>
      </c>
    </row>
    <row r="29" spans="2:27" ht="20.25" customHeight="1" x14ac:dyDescent="0.35">
      <c r="L29" s="138" t="s">
        <v>931</v>
      </c>
      <c r="M29" s="138">
        <v>9277</v>
      </c>
      <c r="N29" s="138" t="s">
        <v>931</v>
      </c>
      <c r="Q29" s="138">
        <v>28</v>
      </c>
      <c r="R29" s="138" t="str">
        <f t="shared" si="2"/>
        <v/>
      </c>
      <c r="S29" s="138" t="str">
        <f t="shared" si="5"/>
        <v/>
      </c>
      <c r="T29" s="138" t="str">
        <f t="shared" si="3"/>
        <v/>
      </c>
      <c r="U29" s="138" t="str">
        <f t="shared" si="0"/>
        <v/>
      </c>
      <c r="W29" s="138">
        <v>28</v>
      </c>
      <c r="X29" s="138" t="str">
        <f t="shared" si="6"/>
        <v/>
      </c>
      <c r="Z29" s="138" t="str">
        <f t="shared" si="4"/>
        <v/>
      </c>
      <c r="AA29" s="138" t="str">
        <f t="shared" si="1"/>
        <v/>
      </c>
    </row>
    <row r="30" spans="2:27" ht="20.25" customHeight="1" x14ac:dyDescent="0.35">
      <c r="L30" s="138" t="s">
        <v>932</v>
      </c>
      <c r="M30" s="138">
        <v>9278</v>
      </c>
      <c r="N30" s="138" t="s">
        <v>932</v>
      </c>
      <c r="Q30" s="138">
        <v>29</v>
      </c>
      <c r="R30" s="138" t="str">
        <f t="shared" si="2"/>
        <v/>
      </c>
      <c r="S30" s="138" t="str">
        <f t="shared" si="5"/>
        <v/>
      </c>
      <c r="T30" s="138" t="str">
        <f t="shared" si="3"/>
        <v/>
      </c>
      <c r="U30" s="138" t="str">
        <f t="shared" si="0"/>
        <v/>
      </c>
      <c r="W30" s="138">
        <v>29</v>
      </c>
      <c r="X30" s="138" t="str">
        <f t="shared" si="6"/>
        <v/>
      </c>
      <c r="Z30" s="138" t="str">
        <f t="shared" si="4"/>
        <v/>
      </c>
      <c r="AA30" s="138" t="str">
        <f t="shared" si="1"/>
        <v/>
      </c>
    </row>
    <row r="31" spans="2:27" ht="20.25" customHeight="1" x14ac:dyDescent="0.35">
      <c r="L31" s="138" t="s">
        <v>933</v>
      </c>
      <c r="M31" s="138">
        <v>9279</v>
      </c>
      <c r="N31" s="138" t="s">
        <v>933</v>
      </c>
      <c r="Q31" s="138">
        <v>30</v>
      </c>
      <c r="R31" s="138" t="str">
        <f t="shared" si="2"/>
        <v/>
      </c>
      <c r="S31" s="138" t="str">
        <f t="shared" si="5"/>
        <v/>
      </c>
      <c r="T31" s="138" t="str">
        <f t="shared" si="3"/>
        <v/>
      </c>
      <c r="U31" s="138" t="str">
        <f>T31&amp;U32</f>
        <v/>
      </c>
      <c r="W31" s="138">
        <v>30</v>
      </c>
      <c r="X31" s="138" t="str">
        <f t="shared" si="6"/>
        <v/>
      </c>
      <c r="Z31" s="138" t="str">
        <f t="shared" si="4"/>
        <v/>
      </c>
      <c r="AA31" s="138" t="str">
        <f t="shared" si="1"/>
        <v/>
      </c>
    </row>
    <row r="32" spans="2:27" ht="20.25" customHeight="1" x14ac:dyDescent="0.35">
      <c r="L32" s="138" t="s">
        <v>934</v>
      </c>
      <c r="M32" s="138">
        <v>9280</v>
      </c>
      <c r="N32" s="138" t="s">
        <v>934</v>
      </c>
    </row>
    <row r="33" spans="12:14" ht="20.25" customHeight="1" x14ac:dyDescent="0.35">
      <c r="L33" s="138" t="s">
        <v>935</v>
      </c>
      <c r="M33" s="138">
        <v>9281</v>
      </c>
      <c r="N33" s="138" t="s">
        <v>935</v>
      </c>
    </row>
    <row r="34" spans="12:14" ht="20.25" customHeight="1" x14ac:dyDescent="0.35">
      <c r="L34" s="138" t="s">
        <v>936</v>
      </c>
      <c r="M34" s="138">
        <v>9282</v>
      </c>
      <c r="N34" s="138" t="s">
        <v>936</v>
      </c>
    </row>
    <row r="35" spans="12:14" ht="20.25" customHeight="1" x14ac:dyDescent="0.35">
      <c r="L35" s="138" t="s">
        <v>937</v>
      </c>
      <c r="M35" s="138">
        <v>9283</v>
      </c>
      <c r="N35" s="138" t="s">
        <v>937</v>
      </c>
    </row>
    <row r="36" spans="12:14" ht="20.25" customHeight="1" x14ac:dyDescent="0.35">
      <c r="L36" s="138" t="s">
        <v>938</v>
      </c>
      <c r="M36" s="138">
        <v>9284</v>
      </c>
      <c r="N36" s="138" t="s">
        <v>938</v>
      </c>
    </row>
    <row r="37" spans="12:14" ht="20.25" customHeight="1" x14ac:dyDescent="0.35">
      <c r="L37" s="138" t="s">
        <v>939</v>
      </c>
      <c r="M37" s="138">
        <v>9285</v>
      </c>
      <c r="N37" s="138" t="s">
        <v>939</v>
      </c>
    </row>
    <row r="38" spans="12:14" ht="20.25" customHeight="1" x14ac:dyDescent="0.35">
      <c r="L38" s="138" t="s">
        <v>940</v>
      </c>
      <c r="M38" s="138">
        <v>9286</v>
      </c>
      <c r="N38" s="138" t="s">
        <v>940</v>
      </c>
    </row>
    <row r="39" spans="12:14" ht="20.25" customHeight="1" x14ac:dyDescent="0.35">
      <c r="L39" s="138" t="s">
        <v>941</v>
      </c>
      <c r="M39" s="138">
        <v>9287</v>
      </c>
      <c r="N39" s="138" t="s">
        <v>941</v>
      </c>
    </row>
    <row r="40" spans="12:14" ht="20.25" customHeight="1" x14ac:dyDescent="0.35">
      <c r="L40" s="138" t="s">
        <v>942</v>
      </c>
      <c r="M40" s="138">
        <v>9288</v>
      </c>
      <c r="N40" s="138" t="s">
        <v>942</v>
      </c>
    </row>
    <row r="41" spans="12:14" ht="20.25" customHeight="1" x14ac:dyDescent="0.35">
      <c r="L41" s="138" t="s">
        <v>943</v>
      </c>
      <c r="M41" s="138">
        <v>9289</v>
      </c>
      <c r="N41" s="138" t="s">
        <v>943</v>
      </c>
    </row>
    <row r="42" spans="12:14" ht="20.25" customHeight="1" x14ac:dyDescent="0.35">
      <c r="L42" s="138" t="s">
        <v>944</v>
      </c>
      <c r="M42" s="138">
        <v>9290</v>
      </c>
      <c r="N42" s="138" t="s">
        <v>944</v>
      </c>
    </row>
    <row r="43" spans="12:14" ht="20.25" customHeight="1" x14ac:dyDescent="0.35">
      <c r="L43" s="138" t="s">
        <v>945</v>
      </c>
      <c r="M43" s="138">
        <v>9291</v>
      </c>
      <c r="N43" s="138" t="s">
        <v>945</v>
      </c>
    </row>
    <row r="44" spans="12:14" ht="20.25" customHeight="1" x14ac:dyDescent="0.35">
      <c r="L44" s="138" t="s">
        <v>946</v>
      </c>
      <c r="M44" s="138">
        <v>9292</v>
      </c>
      <c r="N44" s="138" t="s">
        <v>946</v>
      </c>
    </row>
    <row r="45" spans="12:14" ht="20.25" customHeight="1" x14ac:dyDescent="0.35">
      <c r="L45" s="138" t="s">
        <v>947</v>
      </c>
      <c r="M45" s="138">
        <v>9293</v>
      </c>
      <c r="N45" s="138" t="s">
        <v>947</v>
      </c>
    </row>
    <row r="46" spans="12:14" ht="20.25" customHeight="1" x14ac:dyDescent="0.35">
      <c r="L46" s="138" t="s">
        <v>948</v>
      </c>
      <c r="M46" s="138">
        <v>9294</v>
      </c>
      <c r="N46" s="138" t="s">
        <v>948</v>
      </c>
    </row>
    <row r="47" spans="12:14" ht="20.25" customHeight="1" x14ac:dyDescent="0.35">
      <c r="L47" s="138" t="s">
        <v>949</v>
      </c>
      <c r="M47" s="138">
        <v>9295</v>
      </c>
      <c r="N47" s="138" t="s">
        <v>949</v>
      </c>
    </row>
    <row r="48" spans="12:14" ht="20.25" customHeight="1" x14ac:dyDescent="0.35">
      <c r="L48" s="138" t="s">
        <v>950</v>
      </c>
      <c r="M48" s="138">
        <v>9296</v>
      </c>
      <c r="N48" s="138" t="s">
        <v>950</v>
      </c>
    </row>
    <row r="49" spans="12:14" ht="20.25" customHeight="1" x14ac:dyDescent="0.35">
      <c r="L49" s="138" t="s">
        <v>951</v>
      </c>
      <c r="M49" s="138">
        <v>9297</v>
      </c>
      <c r="N49" s="138" t="s">
        <v>951</v>
      </c>
    </row>
    <row r="50" spans="12:14" ht="20.25" customHeight="1" x14ac:dyDescent="0.35">
      <c r="L50" s="138" t="s">
        <v>952</v>
      </c>
      <c r="M50" s="138">
        <v>9298</v>
      </c>
      <c r="N50" s="138" t="s">
        <v>952</v>
      </c>
    </row>
    <row r="51" spans="12:14" ht="20.25" customHeight="1" x14ac:dyDescent="0.35">
      <c r="L51" s="138" t="s">
        <v>953</v>
      </c>
      <c r="M51" s="138">
        <v>9299</v>
      </c>
      <c r="N51" s="138" t="s">
        <v>953</v>
      </c>
    </row>
    <row r="52" spans="12:14" ht="20.25" customHeight="1" x14ac:dyDescent="0.35">
      <c r="L52" s="138" t="s">
        <v>954</v>
      </c>
      <c r="M52" s="138">
        <v>9300</v>
      </c>
      <c r="N52" s="138" t="s">
        <v>954</v>
      </c>
    </row>
    <row r="53" spans="12:14" ht="20.25" customHeight="1" x14ac:dyDescent="0.35">
      <c r="L53" s="138" t="s">
        <v>955</v>
      </c>
      <c r="M53" s="138">
        <v>9301</v>
      </c>
      <c r="N53" s="138" t="s">
        <v>955</v>
      </c>
    </row>
    <row r="54" spans="12:14" ht="20.25" customHeight="1" x14ac:dyDescent="0.35">
      <c r="L54" s="138" t="s">
        <v>956</v>
      </c>
      <c r="M54" s="138">
        <v>9302</v>
      </c>
      <c r="N54" s="138" t="s">
        <v>956</v>
      </c>
    </row>
    <row r="55" spans="12:14" ht="20.25" customHeight="1" x14ac:dyDescent="0.35">
      <c r="L55" s="138" t="s">
        <v>957</v>
      </c>
      <c r="M55" s="138">
        <v>9303</v>
      </c>
      <c r="N55" s="138" t="s">
        <v>957</v>
      </c>
    </row>
    <row r="56" spans="12:14" ht="20.25" customHeight="1" x14ac:dyDescent="0.35">
      <c r="L56" s="138" t="s">
        <v>958</v>
      </c>
      <c r="M56" s="138">
        <v>9304</v>
      </c>
      <c r="N56" s="138" t="s">
        <v>958</v>
      </c>
    </row>
    <row r="57" spans="12:14" ht="20.25" customHeight="1" x14ac:dyDescent="0.35">
      <c r="L57" s="138" t="s">
        <v>959</v>
      </c>
      <c r="M57" s="138">
        <v>9305</v>
      </c>
      <c r="N57" s="138" t="s">
        <v>959</v>
      </c>
    </row>
    <row r="58" spans="12:14" ht="20.25" customHeight="1" x14ac:dyDescent="0.35">
      <c r="L58" s="138" t="s">
        <v>960</v>
      </c>
      <c r="M58" s="138">
        <v>9306</v>
      </c>
      <c r="N58" s="138" t="s">
        <v>960</v>
      </c>
    </row>
    <row r="59" spans="12:14" ht="20.25" customHeight="1" x14ac:dyDescent="0.35">
      <c r="L59" s="138" t="s">
        <v>961</v>
      </c>
      <c r="M59" s="138">
        <v>9307</v>
      </c>
      <c r="N59" s="138" t="s">
        <v>961</v>
      </c>
    </row>
    <row r="60" spans="12:14" ht="20.25" customHeight="1" x14ac:dyDescent="0.35">
      <c r="L60" s="138" t="s">
        <v>962</v>
      </c>
      <c r="M60" s="138">
        <v>9308</v>
      </c>
      <c r="N60" s="138" t="s">
        <v>962</v>
      </c>
    </row>
    <row r="61" spans="12:14" ht="20.25" customHeight="1" x14ac:dyDescent="0.35">
      <c r="L61" s="138" t="s">
        <v>963</v>
      </c>
      <c r="M61" s="138">
        <v>9309</v>
      </c>
      <c r="N61" s="138" t="s">
        <v>963</v>
      </c>
    </row>
    <row r="62" spans="12:14" ht="20.25" customHeight="1" x14ac:dyDescent="0.35">
      <c r="L62" s="138" t="s">
        <v>964</v>
      </c>
      <c r="M62" s="138">
        <v>9310</v>
      </c>
      <c r="N62" s="138" t="s">
        <v>964</v>
      </c>
    </row>
    <row r="63" spans="12:14" ht="20.25" customHeight="1" x14ac:dyDescent="0.35">
      <c r="L63" s="138" t="s">
        <v>965</v>
      </c>
      <c r="M63" s="138">
        <v>9311</v>
      </c>
      <c r="N63" s="138" t="s">
        <v>965</v>
      </c>
    </row>
    <row r="64" spans="12:14" ht="20.25" customHeight="1" x14ac:dyDescent="0.35">
      <c r="L64" s="138" t="s">
        <v>966</v>
      </c>
      <c r="M64" s="138">
        <v>9312</v>
      </c>
      <c r="N64" s="138" t="s">
        <v>966</v>
      </c>
    </row>
    <row r="65" spans="12:14" ht="20.25" customHeight="1" x14ac:dyDescent="0.35">
      <c r="L65" s="138" t="s">
        <v>967</v>
      </c>
      <c r="M65" s="138">
        <v>9313</v>
      </c>
      <c r="N65" s="138" t="s">
        <v>967</v>
      </c>
    </row>
    <row r="66" spans="12:14" ht="20.25" customHeight="1" x14ac:dyDescent="0.35">
      <c r="L66" s="138" t="s">
        <v>968</v>
      </c>
      <c r="M66" s="138">
        <v>9314</v>
      </c>
      <c r="N66" s="138" t="s">
        <v>968</v>
      </c>
    </row>
    <row r="67" spans="12:14" ht="20.25" customHeight="1" x14ac:dyDescent="0.35">
      <c r="L67" s="138" t="s">
        <v>969</v>
      </c>
      <c r="M67" s="138">
        <v>9315</v>
      </c>
      <c r="N67" s="138" t="s">
        <v>969</v>
      </c>
    </row>
    <row r="68" spans="12:14" ht="20.25" customHeight="1" x14ac:dyDescent="0.35">
      <c r="L68" s="138" t="s">
        <v>970</v>
      </c>
      <c r="M68" s="138">
        <v>9316</v>
      </c>
      <c r="N68" s="138" t="s">
        <v>970</v>
      </c>
    </row>
    <row r="69" spans="12:14" ht="20.25" customHeight="1" x14ac:dyDescent="0.35">
      <c r="L69" s="138" t="s">
        <v>971</v>
      </c>
      <c r="M69" s="138">
        <v>9317</v>
      </c>
      <c r="N69" s="138" t="s">
        <v>971</v>
      </c>
    </row>
    <row r="70" spans="12:14" ht="20.25" customHeight="1" x14ac:dyDescent="0.35">
      <c r="L70" s="138" t="s">
        <v>972</v>
      </c>
      <c r="M70" s="138">
        <v>9318</v>
      </c>
      <c r="N70" s="138" t="s">
        <v>972</v>
      </c>
    </row>
    <row r="71" spans="12:14" ht="20.25" customHeight="1" x14ac:dyDescent="0.35">
      <c r="L71" s="138" t="s">
        <v>973</v>
      </c>
      <c r="M71" s="138">
        <v>9319</v>
      </c>
      <c r="N71" s="138" t="s">
        <v>973</v>
      </c>
    </row>
    <row r="72" spans="12:14" ht="20.25" customHeight="1" x14ac:dyDescent="0.35">
      <c r="L72" s="138" t="s">
        <v>974</v>
      </c>
      <c r="M72" s="138">
        <v>9320</v>
      </c>
      <c r="N72" s="138" t="s">
        <v>974</v>
      </c>
    </row>
    <row r="73" spans="12:14" ht="20.25" customHeight="1" x14ac:dyDescent="0.35">
      <c r="L73" s="138" t="s">
        <v>975</v>
      </c>
      <c r="M73" s="138">
        <v>9321</v>
      </c>
      <c r="N73" s="138" t="s">
        <v>975</v>
      </c>
    </row>
    <row r="74" spans="12:14" ht="20.25" customHeight="1" x14ac:dyDescent="0.35">
      <c r="L74" s="138" t="s">
        <v>976</v>
      </c>
      <c r="M74" s="138">
        <v>9322</v>
      </c>
      <c r="N74" s="138" t="s">
        <v>976</v>
      </c>
    </row>
    <row r="75" spans="12:14" ht="20.25" customHeight="1" x14ac:dyDescent="0.35">
      <c r="L75" s="138" t="s">
        <v>977</v>
      </c>
      <c r="M75" s="138">
        <v>9323</v>
      </c>
      <c r="N75" s="138" t="s">
        <v>977</v>
      </c>
    </row>
    <row r="76" spans="12:14" ht="20.25" customHeight="1" x14ac:dyDescent="0.35">
      <c r="L76" s="138" t="s">
        <v>978</v>
      </c>
      <c r="M76" s="138">
        <v>9324</v>
      </c>
      <c r="N76" s="138" t="s">
        <v>978</v>
      </c>
    </row>
    <row r="77" spans="12:14" ht="20.25" customHeight="1" x14ac:dyDescent="0.35">
      <c r="L77" s="138" t="s">
        <v>979</v>
      </c>
      <c r="M77" s="138">
        <v>9325</v>
      </c>
      <c r="N77" s="138" t="s">
        <v>979</v>
      </c>
    </row>
    <row r="78" spans="12:14" ht="20.25" customHeight="1" x14ac:dyDescent="0.35">
      <c r="L78" s="138" t="s">
        <v>980</v>
      </c>
      <c r="M78" s="138">
        <v>9326</v>
      </c>
      <c r="N78" s="138" t="s">
        <v>980</v>
      </c>
    </row>
    <row r="79" spans="12:14" ht="20.25" customHeight="1" x14ac:dyDescent="0.35">
      <c r="L79" s="138" t="s">
        <v>981</v>
      </c>
      <c r="M79" s="138">
        <v>9327</v>
      </c>
      <c r="N79" s="138" t="s">
        <v>981</v>
      </c>
    </row>
    <row r="80" spans="12:14" ht="20.25" customHeight="1" x14ac:dyDescent="0.35">
      <c r="L80" s="138" t="s">
        <v>982</v>
      </c>
      <c r="M80" s="138">
        <v>9328</v>
      </c>
      <c r="N80" s="138" t="s">
        <v>982</v>
      </c>
    </row>
    <row r="81" spans="12:14" ht="20.25" customHeight="1" x14ac:dyDescent="0.35">
      <c r="L81" s="138" t="s">
        <v>983</v>
      </c>
      <c r="M81" s="138">
        <v>9329</v>
      </c>
      <c r="N81" s="138" t="s">
        <v>983</v>
      </c>
    </row>
    <row r="82" spans="12:14" ht="20.25" customHeight="1" x14ac:dyDescent="0.35">
      <c r="L82" s="138" t="s">
        <v>984</v>
      </c>
      <c r="M82" s="138">
        <v>9330</v>
      </c>
      <c r="N82" s="138" t="s">
        <v>984</v>
      </c>
    </row>
    <row r="83" spans="12:14" ht="20.25" customHeight="1" x14ac:dyDescent="0.35">
      <c r="L83" s="138" t="s">
        <v>985</v>
      </c>
      <c r="M83" s="138">
        <v>9331</v>
      </c>
      <c r="N83" s="138" t="s">
        <v>985</v>
      </c>
    </row>
    <row r="84" spans="12:14" ht="20.25" customHeight="1" x14ac:dyDescent="0.35">
      <c r="L84" s="138" t="s">
        <v>824</v>
      </c>
      <c r="M84" s="138">
        <v>9505</v>
      </c>
      <c r="N84" s="138" t="s">
        <v>824</v>
      </c>
    </row>
    <row r="85" spans="12:14" ht="20.25" customHeight="1" x14ac:dyDescent="0.35">
      <c r="L85" s="138" t="s">
        <v>818</v>
      </c>
      <c r="M85" s="138">
        <v>9506</v>
      </c>
      <c r="N85" s="138" t="s">
        <v>818</v>
      </c>
    </row>
    <row r="86" spans="12:14" ht="20.25" customHeight="1" x14ac:dyDescent="0.35">
      <c r="L86" s="138" t="s">
        <v>825</v>
      </c>
      <c r="M86" s="138">
        <v>9507</v>
      </c>
      <c r="N86" s="138" t="s">
        <v>825</v>
      </c>
    </row>
    <row r="87" spans="12:14" ht="20.25" customHeight="1" x14ac:dyDescent="0.35">
      <c r="L87" s="138" t="s">
        <v>826</v>
      </c>
      <c r="M87" s="138">
        <v>9508</v>
      </c>
      <c r="N87" s="138" t="s">
        <v>826</v>
      </c>
    </row>
    <row r="88" spans="12:14" ht="20.25" customHeight="1" x14ac:dyDescent="0.35">
      <c r="L88" s="138" t="s">
        <v>827</v>
      </c>
      <c r="M88" s="138">
        <v>9509</v>
      </c>
      <c r="N88" s="138" t="s">
        <v>827</v>
      </c>
    </row>
    <row r="89" spans="12:14" ht="20.25" customHeight="1" x14ac:dyDescent="0.35">
      <c r="L89" s="138" t="s">
        <v>828</v>
      </c>
      <c r="M89" s="138">
        <v>9510</v>
      </c>
      <c r="N89" s="138" t="s">
        <v>828</v>
      </c>
    </row>
    <row r="90" spans="12:14" ht="20.25" customHeight="1" x14ac:dyDescent="0.35">
      <c r="L90" s="138" t="s">
        <v>829</v>
      </c>
      <c r="M90" s="138">
        <v>9511</v>
      </c>
      <c r="N90" s="138" t="s">
        <v>829</v>
      </c>
    </row>
    <row r="91" spans="12:14" ht="20.25" customHeight="1" x14ac:dyDescent="0.35">
      <c r="L91" s="138" t="s">
        <v>830</v>
      </c>
      <c r="M91" s="138">
        <v>9512</v>
      </c>
      <c r="N91" s="138" t="s">
        <v>830</v>
      </c>
    </row>
    <row r="92" spans="12:14" ht="20.25" customHeight="1" x14ac:dyDescent="0.35">
      <c r="L92" s="138" t="s">
        <v>831</v>
      </c>
      <c r="M92" s="138">
        <v>9513</v>
      </c>
      <c r="N92" s="138" t="s">
        <v>831</v>
      </c>
    </row>
    <row r="93" spans="12:14" ht="20.25" customHeight="1" x14ac:dyDescent="0.35">
      <c r="L93" s="138" t="s">
        <v>832</v>
      </c>
      <c r="M93" s="138">
        <v>9514</v>
      </c>
      <c r="N93" s="138" t="s">
        <v>832</v>
      </c>
    </row>
    <row r="94" spans="12:14" ht="20.25" customHeight="1" x14ac:dyDescent="0.35">
      <c r="L94" s="138" t="s">
        <v>833</v>
      </c>
      <c r="M94" s="138">
        <v>9515</v>
      </c>
      <c r="N94" s="138" t="s">
        <v>833</v>
      </c>
    </row>
    <row r="95" spans="12:14" ht="20.25" customHeight="1" x14ac:dyDescent="0.35">
      <c r="L95" s="138" t="s">
        <v>834</v>
      </c>
      <c r="M95" s="138">
        <v>9516</v>
      </c>
      <c r="N95" s="138" t="s">
        <v>834</v>
      </c>
    </row>
    <row r="96" spans="12:14" ht="20.25" customHeight="1" x14ac:dyDescent="0.35">
      <c r="L96" s="138" t="s">
        <v>835</v>
      </c>
      <c r="M96" s="138">
        <v>9517</v>
      </c>
      <c r="N96" s="138" t="s">
        <v>835</v>
      </c>
    </row>
    <row r="97" spans="12:14" ht="20.25" customHeight="1" x14ac:dyDescent="0.35">
      <c r="L97" s="138" t="s">
        <v>836</v>
      </c>
      <c r="M97" s="138">
        <v>9518</v>
      </c>
      <c r="N97" s="138" t="s">
        <v>836</v>
      </c>
    </row>
    <row r="98" spans="12:14" ht="20.25" customHeight="1" x14ac:dyDescent="0.35">
      <c r="L98" s="138" t="s">
        <v>837</v>
      </c>
      <c r="M98" s="138">
        <v>9519</v>
      </c>
      <c r="N98" s="138" t="s">
        <v>837</v>
      </c>
    </row>
    <row r="99" spans="12:14" ht="20.25" customHeight="1" x14ac:dyDescent="0.35">
      <c r="L99" s="138" t="s">
        <v>838</v>
      </c>
      <c r="M99" s="138">
        <v>9520</v>
      </c>
      <c r="N99" s="138" t="s">
        <v>838</v>
      </c>
    </row>
    <row r="100" spans="12:14" ht="20.25" customHeight="1" x14ac:dyDescent="0.35">
      <c r="L100" s="138" t="s">
        <v>839</v>
      </c>
      <c r="M100" s="138">
        <v>9521</v>
      </c>
      <c r="N100" s="138" t="s">
        <v>839</v>
      </c>
    </row>
    <row r="101" spans="12:14" ht="20.25" customHeight="1" x14ac:dyDescent="0.35">
      <c r="L101" s="138" t="s">
        <v>840</v>
      </c>
      <c r="M101" s="138">
        <v>9522</v>
      </c>
      <c r="N101" s="138" t="s">
        <v>840</v>
      </c>
    </row>
    <row r="102" spans="12:14" ht="20.25" customHeight="1" x14ac:dyDescent="0.35">
      <c r="L102" s="138" t="s">
        <v>841</v>
      </c>
      <c r="M102" s="138">
        <v>9523</v>
      </c>
      <c r="N102" s="138" t="s">
        <v>841</v>
      </c>
    </row>
    <row r="103" spans="12:14" ht="20.25" customHeight="1" x14ac:dyDescent="0.35">
      <c r="L103" s="138" t="s">
        <v>842</v>
      </c>
      <c r="M103" s="138">
        <v>9524</v>
      </c>
      <c r="N103" s="138" t="s">
        <v>842</v>
      </c>
    </row>
    <row r="104" spans="12:14" ht="20.25" customHeight="1" x14ac:dyDescent="0.35">
      <c r="L104" s="138" t="s">
        <v>843</v>
      </c>
      <c r="M104" s="138">
        <v>9525</v>
      </c>
      <c r="N104" s="138" t="s">
        <v>843</v>
      </c>
    </row>
    <row r="105" spans="12:14" ht="20.25" customHeight="1" x14ac:dyDescent="0.35">
      <c r="L105" s="138" t="s">
        <v>844</v>
      </c>
      <c r="M105" s="138">
        <v>9526</v>
      </c>
      <c r="N105" s="138" t="s">
        <v>844</v>
      </c>
    </row>
    <row r="106" spans="12:14" ht="20.25" customHeight="1" x14ac:dyDescent="0.35">
      <c r="L106" s="138" t="s">
        <v>845</v>
      </c>
      <c r="M106" s="138">
        <v>9527</v>
      </c>
      <c r="N106" s="138" t="s">
        <v>845</v>
      </c>
    </row>
    <row r="107" spans="12:14" ht="20.25" customHeight="1" x14ac:dyDescent="0.35">
      <c r="L107" s="138" t="s">
        <v>846</v>
      </c>
      <c r="M107" s="138">
        <v>9528</v>
      </c>
      <c r="N107" s="138" t="s">
        <v>846</v>
      </c>
    </row>
    <row r="108" spans="12:14" ht="20.25" customHeight="1" x14ac:dyDescent="0.35">
      <c r="L108" s="138" t="s">
        <v>847</v>
      </c>
      <c r="M108" s="138">
        <v>9529</v>
      </c>
      <c r="N108" s="138" t="s">
        <v>847</v>
      </c>
    </row>
    <row r="109" spans="12:14" ht="20.25" customHeight="1" x14ac:dyDescent="0.35">
      <c r="L109" s="138" t="s">
        <v>848</v>
      </c>
      <c r="M109" s="138">
        <v>9530</v>
      </c>
      <c r="N109" s="138" t="s">
        <v>848</v>
      </c>
    </row>
    <row r="110" spans="12:14" ht="20.25" customHeight="1" x14ac:dyDescent="0.35">
      <c r="L110" s="138" t="s">
        <v>849</v>
      </c>
      <c r="M110" s="138">
        <v>9531</v>
      </c>
      <c r="N110" s="138" t="s">
        <v>849</v>
      </c>
    </row>
    <row r="111" spans="12:14" ht="20.25" customHeight="1" x14ac:dyDescent="0.35">
      <c r="L111" s="138" t="s">
        <v>850</v>
      </c>
      <c r="M111" s="138">
        <v>9532</v>
      </c>
      <c r="N111" s="138" t="s">
        <v>850</v>
      </c>
    </row>
    <row r="112" spans="12:14" ht="20.25" customHeight="1" x14ac:dyDescent="0.35">
      <c r="L112" s="138" t="s">
        <v>851</v>
      </c>
      <c r="M112" s="138">
        <v>9533</v>
      </c>
      <c r="N112" s="138" t="s">
        <v>851</v>
      </c>
    </row>
    <row r="113" spans="12:14" ht="20.25" customHeight="1" x14ac:dyDescent="0.35">
      <c r="L113" s="138" t="s">
        <v>852</v>
      </c>
      <c r="M113" s="138">
        <v>9534</v>
      </c>
      <c r="N113" s="138" t="s">
        <v>852</v>
      </c>
    </row>
    <row r="114" spans="12:14" ht="20.25" customHeight="1" x14ac:dyDescent="0.35">
      <c r="L114" s="138" t="s">
        <v>853</v>
      </c>
      <c r="M114" s="138">
        <v>9535</v>
      </c>
      <c r="N114" s="138" t="s">
        <v>853</v>
      </c>
    </row>
    <row r="115" spans="12:14" ht="20.25" customHeight="1" x14ac:dyDescent="0.35">
      <c r="L115" s="138" t="s">
        <v>854</v>
      </c>
      <c r="M115" s="138">
        <v>9536</v>
      </c>
      <c r="N115" s="138" t="s">
        <v>854</v>
      </c>
    </row>
    <row r="116" spans="12:14" ht="20.25" customHeight="1" x14ac:dyDescent="0.35">
      <c r="L116" s="138" t="s">
        <v>855</v>
      </c>
      <c r="M116" s="138">
        <v>9537</v>
      </c>
      <c r="N116" s="138" t="s">
        <v>855</v>
      </c>
    </row>
    <row r="117" spans="12:14" ht="20.25" customHeight="1" x14ac:dyDescent="0.35">
      <c r="L117" s="138" t="s">
        <v>856</v>
      </c>
      <c r="M117" s="138">
        <v>9538</v>
      </c>
      <c r="N117" s="138" t="s">
        <v>856</v>
      </c>
    </row>
    <row r="118" spans="12:14" ht="20.25" customHeight="1" x14ac:dyDescent="0.35">
      <c r="L118" s="138" t="s">
        <v>857</v>
      </c>
      <c r="M118" s="138">
        <v>9539</v>
      </c>
      <c r="N118" s="138" t="s">
        <v>857</v>
      </c>
    </row>
    <row r="119" spans="12:14" ht="20.25" customHeight="1" x14ac:dyDescent="0.35">
      <c r="L119" s="138" t="s">
        <v>858</v>
      </c>
      <c r="M119" s="138">
        <v>9540</v>
      </c>
      <c r="N119" s="138" t="s">
        <v>858</v>
      </c>
    </row>
    <row r="120" spans="12:14" ht="20.25" customHeight="1" x14ac:dyDescent="0.35">
      <c r="L120" s="138" t="s">
        <v>859</v>
      </c>
      <c r="M120" s="138">
        <v>9541</v>
      </c>
      <c r="N120" s="138" t="s">
        <v>859</v>
      </c>
    </row>
    <row r="121" spans="12:14" ht="20.25" customHeight="1" x14ac:dyDescent="0.35">
      <c r="L121" s="138" t="s">
        <v>860</v>
      </c>
      <c r="M121" s="138">
        <v>9542</v>
      </c>
      <c r="N121" s="138" t="s">
        <v>860</v>
      </c>
    </row>
    <row r="122" spans="12:14" ht="20.25" customHeight="1" x14ac:dyDescent="0.35">
      <c r="L122" s="138" t="s">
        <v>861</v>
      </c>
      <c r="M122" s="138">
        <v>9543</v>
      </c>
      <c r="N122" s="138" t="s">
        <v>861</v>
      </c>
    </row>
    <row r="123" spans="12:14" ht="20.25" customHeight="1" x14ac:dyDescent="0.35">
      <c r="L123" s="138" t="s">
        <v>862</v>
      </c>
      <c r="M123" s="138">
        <v>9544</v>
      </c>
      <c r="N123" s="138" t="s">
        <v>862</v>
      </c>
    </row>
    <row r="124" spans="12:14" ht="20.25" customHeight="1" x14ac:dyDescent="0.35">
      <c r="L124" s="138" t="s">
        <v>863</v>
      </c>
      <c r="M124" s="138">
        <v>9545</v>
      </c>
      <c r="N124" s="138" t="s">
        <v>863</v>
      </c>
    </row>
    <row r="125" spans="12:14" ht="20.25" customHeight="1" x14ac:dyDescent="0.35">
      <c r="L125" s="138" t="s">
        <v>864</v>
      </c>
      <c r="M125" s="138">
        <v>9546</v>
      </c>
      <c r="N125" s="138" t="s">
        <v>864</v>
      </c>
    </row>
    <row r="126" spans="12:14" ht="20.25" customHeight="1" x14ac:dyDescent="0.35">
      <c r="L126" s="138" t="s">
        <v>865</v>
      </c>
      <c r="M126" s="138">
        <v>9547</v>
      </c>
      <c r="N126" s="138" t="s">
        <v>865</v>
      </c>
    </row>
    <row r="127" spans="12:14" ht="20.25" customHeight="1" x14ac:dyDescent="0.35">
      <c r="L127" s="138" t="s">
        <v>866</v>
      </c>
      <c r="M127" s="138">
        <v>9548</v>
      </c>
      <c r="N127" s="138" t="s">
        <v>866</v>
      </c>
    </row>
    <row r="128" spans="12:14" ht="20.25" customHeight="1" x14ac:dyDescent="0.35">
      <c r="L128" s="138" t="s">
        <v>867</v>
      </c>
      <c r="M128" s="138">
        <v>9549</v>
      </c>
      <c r="N128" s="138" t="s">
        <v>867</v>
      </c>
    </row>
    <row r="129" spans="12:14" ht="20.25" customHeight="1" x14ac:dyDescent="0.35">
      <c r="L129" s="138" t="s">
        <v>868</v>
      </c>
      <c r="M129" s="138">
        <v>9550</v>
      </c>
      <c r="N129" s="138" t="s">
        <v>868</v>
      </c>
    </row>
    <row r="130" spans="12:14" ht="20.25" customHeight="1" x14ac:dyDescent="0.35">
      <c r="L130" s="138" t="s">
        <v>869</v>
      </c>
      <c r="M130" s="138">
        <v>9551</v>
      </c>
      <c r="N130" s="138" t="s">
        <v>869</v>
      </c>
    </row>
    <row r="131" spans="12:14" ht="20.25" customHeight="1" x14ac:dyDescent="0.35">
      <c r="L131" s="138" t="s">
        <v>870</v>
      </c>
      <c r="M131" s="138">
        <v>9552</v>
      </c>
      <c r="N131" s="138" t="s">
        <v>870</v>
      </c>
    </row>
    <row r="132" spans="12:14" ht="20.25" customHeight="1" x14ac:dyDescent="0.35">
      <c r="L132" s="138" t="s">
        <v>871</v>
      </c>
      <c r="M132" s="138">
        <v>9553</v>
      </c>
      <c r="N132" s="138" t="s">
        <v>871</v>
      </c>
    </row>
    <row r="133" spans="12:14" ht="20.25" customHeight="1" x14ac:dyDescent="0.35">
      <c r="L133" s="138" t="s">
        <v>872</v>
      </c>
      <c r="M133" s="138">
        <v>9554</v>
      </c>
      <c r="N133" s="138" t="s">
        <v>872</v>
      </c>
    </row>
    <row r="134" spans="12:14" ht="20.25" customHeight="1" x14ac:dyDescent="0.35">
      <c r="L134" s="138" t="s">
        <v>873</v>
      </c>
      <c r="M134" s="138">
        <v>9555</v>
      </c>
      <c r="N134" s="138" t="s">
        <v>873</v>
      </c>
    </row>
    <row r="135" spans="12:14" ht="20.25" customHeight="1" x14ac:dyDescent="0.35">
      <c r="L135" s="138" t="s">
        <v>874</v>
      </c>
      <c r="M135" s="138">
        <v>9556</v>
      </c>
      <c r="N135" s="138" t="s">
        <v>874</v>
      </c>
    </row>
    <row r="136" spans="12:14" ht="20.25" customHeight="1" x14ac:dyDescent="0.35">
      <c r="L136" s="138" t="s">
        <v>875</v>
      </c>
      <c r="M136" s="138">
        <v>9557</v>
      </c>
      <c r="N136" s="138" t="s">
        <v>875</v>
      </c>
    </row>
    <row r="137" spans="12:14" ht="20.25" customHeight="1" x14ac:dyDescent="0.35">
      <c r="L137" s="138" t="s">
        <v>876</v>
      </c>
      <c r="M137" s="138">
        <v>9558</v>
      </c>
      <c r="N137" s="138" t="s">
        <v>876</v>
      </c>
    </row>
    <row r="138" spans="12:14" ht="20.25" customHeight="1" x14ac:dyDescent="0.35">
      <c r="L138" s="138" t="s">
        <v>877</v>
      </c>
      <c r="M138" s="138">
        <v>9559</v>
      </c>
      <c r="N138" s="138" t="s">
        <v>877</v>
      </c>
    </row>
    <row r="139" spans="12:14" ht="20.25" customHeight="1" x14ac:dyDescent="0.35">
      <c r="L139" s="138" t="s">
        <v>878</v>
      </c>
      <c r="M139" s="138">
        <v>9560</v>
      </c>
      <c r="N139" s="138" t="s">
        <v>878</v>
      </c>
    </row>
    <row r="140" spans="12:14" ht="20.25" customHeight="1" x14ac:dyDescent="0.35">
      <c r="L140" s="138" t="s">
        <v>879</v>
      </c>
      <c r="M140" s="138">
        <v>9561</v>
      </c>
      <c r="N140" s="138" t="s">
        <v>879</v>
      </c>
    </row>
    <row r="141" spans="12:14" ht="20.25" customHeight="1" x14ac:dyDescent="0.35">
      <c r="L141" s="138" t="s">
        <v>880</v>
      </c>
      <c r="M141" s="138">
        <v>9562</v>
      </c>
      <c r="N141" s="138" t="s">
        <v>880</v>
      </c>
    </row>
    <row r="142" spans="12:14" ht="20.25" customHeight="1" x14ac:dyDescent="0.35">
      <c r="L142" s="138" t="s">
        <v>881</v>
      </c>
      <c r="M142" s="138">
        <v>9563</v>
      </c>
      <c r="N142" s="138" t="s">
        <v>881</v>
      </c>
    </row>
    <row r="143" spans="12:14" ht="20.25" customHeight="1" x14ac:dyDescent="0.35">
      <c r="L143" s="138" t="s">
        <v>882</v>
      </c>
      <c r="M143" s="138">
        <v>9564</v>
      </c>
      <c r="N143" s="138" t="s">
        <v>882</v>
      </c>
    </row>
    <row r="144" spans="12:14" ht="20.25" customHeight="1" x14ac:dyDescent="0.35">
      <c r="L144" s="138" t="s">
        <v>883</v>
      </c>
      <c r="M144" s="138">
        <v>9565</v>
      </c>
      <c r="N144" s="138" t="s">
        <v>883</v>
      </c>
    </row>
    <row r="145" spans="12:14" ht="20.25" customHeight="1" x14ac:dyDescent="0.35">
      <c r="L145" s="138" t="s">
        <v>884</v>
      </c>
      <c r="M145" s="138">
        <v>9566</v>
      </c>
      <c r="N145" s="138" t="s">
        <v>884</v>
      </c>
    </row>
    <row r="146" spans="12:14" ht="20.25" customHeight="1" x14ac:dyDescent="0.35">
      <c r="L146" s="138" t="s">
        <v>885</v>
      </c>
      <c r="M146" s="138">
        <v>9567</v>
      </c>
      <c r="N146" s="138" t="s">
        <v>885</v>
      </c>
    </row>
    <row r="147" spans="12:14" ht="20.25" customHeight="1" x14ac:dyDescent="0.35">
      <c r="L147" s="138" t="s">
        <v>886</v>
      </c>
      <c r="M147" s="138">
        <v>9568</v>
      </c>
      <c r="N147" s="138" t="s">
        <v>886</v>
      </c>
    </row>
    <row r="148" spans="12:14" ht="20.25" customHeight="1" x14ac:dyDescent="0.35">
      <c r="L148" s="138" t="s">
        <v>887</v>
      </c>
      <c r="M148" s="138">
        <v>9569</v>
      </c>
      <c r="N148" s="138" t="s">
        <v>887</v>
      </c>
    </row>
    <row r="149" spans="12:14" ht="20.25" customHeight="1" x14ac:dyDescent="0.35">
      <c r="L149" s="138" t="s">
        <v>888</v>
      </c>
      <c r="M149" s="138">
        <v>9570</v>
      </c>
      <c r="N149" s="138" t="s">
        <v>888</v>
      </c>
    </row>
    <row r="150" spans="12:14" ht="20.25" customHeight="1" x14ac:dyDescent="0.35">
      <c r="L150" s="138" t="s">
        <v>889</v>
      </c>
      <c r="M150" s="138">
        <v>9571</v>
      </c>
      <c r="N150" s="138" t="s">
        <v>889</v>
      </c>
    </row>
    <row r="151" spans="12:14" ht="20.25" customHeight="1" x14ac:dyDescent="0.35">
      <c r="L151" s="138" t="s">
        <v>890</v>
      </c>
      <c r="M151" s="138">
        <v>9572</v>
      </c>
      <c r="N151" s="138" t="s">
        <v>890</v>
      </c>
    </row>
    <row r="152" spans="12:14" ht="20.25" customHeight="1" x14ac:dyDescent="0.35">
      <c r="L152" s="138" t="s">
        <v>891</v>
      </c>
      <c r="M152" s="138">
        <v>9573</v>
      </c>
      <c r="N152" s="138" t="s">
        <v>891</v>
      </c>
    </row>
    <row r="153" spans="12:14" ht="20.25" customHeight="1" x14ac:dyDescent="0.35">
      <c r="L153" s="138" t="s">
        <v>892</v>
      </c>
      <c r="M153" s="138">
        <v>9574</v>
      </c>
      <c r="N153" s="138" t="s">
        <v>892</v>
      </c>
    </row>
    <row r="154" spans="12:14" ht="20.25" customHeight="1" x14ac:dyDescent="0.35">
      <c r="L154" s="138" t="s">
        <v>893</v>
      </c>
      <c r="M154" s="138">
        <v>9575</v>
      </c>
      <c r="N154" s="138" t="s">
        <v>893</v>
      </c>
    </row>
    <row r="155" spans="12:14" ht="20.25" customHeight="1" x14ac:dyDescent="0.35">
      <c r="L155" s="138" t="s">
        <v>894</v>
      </c>
      <c r="M155" s="138">
        <v>9576</v>
      </c>
      <c r="N155" s="138" t="s">
        <v>894</v>
      </c>
    </row>
    <row r="156" spans="12:14" ht="20.25" customHeight="1" x14ac:dyDescent="0.35">
      <c r="L156" s="138" t="s">
        <v>895</v>
      </c>
      <c r="M156" s="138">
        <v>9577</v>
      </c>
      <c r="N156" s="138" t="s">
        <v>895</v>
      </c>
    </row>
    <row r="157" spans="12:14" ht="20.25" customHeight="1" x14ac:dyDescent="0.35">
      <c r="L157" s="138" t="s">
        <v>896</v>
      </c>
      <c r="M157" s="138">
        <v>9578</v>
      </c>
      <c r="N157" s="138" t="s">
        <v>896</v>
      </c>
    </row>
    <row r="158" spans="12:14" ht="20.25" customHeight="1" x14ac:dyDescent="0.35">
      <c r="L158" s="138" t="s">
        <v>897</v>
      </c>
      <c r="M158" s="138">
        <v>9579</v>
      </c>
      <c r="N158" s="138" t="s">
        <v>897</v>
      </c>
    </row>
    <row r="159" spans="12:14" ht="20.25" customHeight="1" x14ac:dyDescent="0.35">
      <c r="L159" s="138" t="s">
        <v>898</v>
      </c>
      <c r="M159" s="138">
        <v>9580</v>
      </c>
      <c r="N159" s="138" t="s">
        <v>898</v>
      </c>
    </row>
    <row r="160" spans="12:14" ht="20.25" customHeight="1" x14ac:dyDescent="0.35">
      <c r="L160" s="138" t="s">
        <v>899</v>
      </c>
      <c r="M160" s="138">
        <v>9581</v>
      </c>
      <c r="N160" s="138" t="s">
        <v>899</v>
      </c>
    </row>
    <row r="161" spans="12:14" ht="20.25" customHeight="1" x14ac:dyDescent="0.35">
      <c r="L161" s="138" t="s">
        <v>900</v>
      </c>
      <c r="M161" s="138">
        <v>9582</v>
      </c>
      <c r="N161" s="138" t="s">
        <v>900</v>
      </c>
    </row>
    <row r="162" spans="12:14" ht="20.25" customHeight="1" x14ac:dyDescent="0.35">
      <c r="L162" s="138" t="s">
        <v>901</v>
      </c>
      <c r="M162" s="138">
        <v>9583</v>
      </c>
      <c r="N162" s="138" t="s">
        <v>901</v>
      </c>
    </row>
    <row r="163" spans="12:14" ht="20.25" customHeight="1" x14ac:dyDescent="0.35">
      <c r="L163" s="138" t="s">
        <v>902</v>
      </c>
      <c r="M163" s="138">
        <v>9584</v>
      </c>
      <c r="N163" s="138" t="s">
        <v>902</v>
      </c>
    </row>
    <row r="164" spans="12:14" ht="20.25" customHeight="1" x14ac:dyDescent="0.35">
      <c r="L164" s="138" t="s">
        <v>903</v>
      </c>
      <c r="M164" s="138">
        <v>9585</v>
      </c>
      <c r="N164" s="138" t="s">
        <v>903</v>
      </c>
    </row>
    <row r="165" spans="12:14" ht="20.25" customHeight="1" x14ac:dyDescent="0.35">
      <c r="L165" s="138" t="s">
        <v>904</v>
      </c>
      <c r="M165" s="138">
        <v>9586</v>
      </c>
      <c r="N165" s="138" t="s">
        <v>904</v>
      </c>
    </row>
    <row r="166" spans="12:14" ht="20.25" customHeight="1" x14ac:dyDescent="0.35">
      <c r="L166" s="138" t="s">
        <v>905</v>
      </c>
      <c r="M166" s="138">
        <v>9587</v>
      </c>
      <c r="N166" s="138" t="s">
        <v>905</v>
      </c>
    </row>
    <row r="167" spans="12:14" ht="20.25" customHeight="1" x14ac:dyDescent="0.35">
      <c r="L167" s="138" t="s">
        <v>906</v>
      </c>
      <c r="M167" s="138">
        <v>9588</v>
      </c>
      <c r="N167" s="138" t="s">
        <v>906</v>
      </c>
    </row>
    <row r="168" spans="12:14" ht="20.25" customHeight="1" x14ac:dyDescent="0.35">
      <c r="L168" s="138" t="s">
        <v>907</v>
      </c>
      <c r="M168" s="138">
        <v>9589</v>
      </c>
      <c r="N168" s="138" t="s">
        <v>907</v>
      </c>
    </row>
    <row r="169" spans="12:14" ht="20.25" customHeight="1" x14ac:dyDescent="0.35">
      <c r="L169" s="138" t="s">
        <v>908</v>
      </c>
      <c r="M169" s="138">
        <v>9590</v>
      </c>
      <c r="N169" s="138" t="s">
        <v>908</v>
      </c>
    </row>
    <row r="170" spans="12:14" ht="20.25" customHeight="1" x14ac:dyDescent="0.35">
      <c r="L170" s="138" t="s">
        <v>990</v>
      </c>
      <c r="M170" s="138">
        <v>8508</v>
      </c>
      <c r="N170" s="138" t="s">
        <v>990</v>
      </c>
    </row>
    <row r="171" spans="12:14" ht="20.25" customHeight="1" x14ac:dyDescent="0.35">
      <c r="L171" s="138" t="s">
        <v>991</v>
      </c>
      <c r="M171" s="138">
        <v>8481</v>
      </c>
      <c r="N171" s="138" t="s">
        <v>991</v>
      </c>
    </row>
    <row r="177" spans="1:4" ht="20.25" customHeight="1" x14ac:dyDescent="0.35">
      <c r="C177" s="4"/>
      <c r="D177" s="4"/>
    </row>
    <row r="178" spans="1:4" ht="20.25" customHeight="1" x14ac:dyDescent="0.35">
      <c r="A178" s="52"/>
      <c r="B178" s="52"/>
      <c r="C178" s="52"/>
      <c r="D178" s="52"/>
    </row>
    <row r="179" spans="1:4" ht="20.25" customHeight="1" x14ac:dyDescent="0.35">
      <c r="C179" s="4"/>
      <c r="D179" s="4"/>
    </row>
  </sheetData>
  <sheetProtection sheet="1" objects="1" scenarios="1"/>
  <mergeCells count="7">
    <mergeCell ref="H2:I2"/>
    <mergeCell ref="H4:I4"/>
    <mergeCell ref="C10:I10"/>
    <mergeCell ref="C21:I21"/>
    <mergeCell ref="C7:H7"/>
    <mergeCell ref="C9:I9"/>
    <mergeCell ref="C20:I20"/>
  </mergeCells>
  <phoneticPr fontId="5"/>
  <pageMargins left="0.98425196850393704" right="0.19685039370078741" top="0.19685039370078741" bottom="0.19685039370078741" header="0" footer="0"/>
  <pageSetup paperSize="9" orientation="portrait" r:id="rId1"/>
  <drawing r:id="rId2"/>
  <legacyDrawing r:id="rId3"/>
  <controls>
    <mc:AlternateContent xmlns:mc="http://schemas.openxmlformats.org/markup-compatibility/2006">
      <mc:Choice Requires="x14">
        <control shapeId="20482" r:id="rId4" name="BarCodeCtrl2">
          <controlPr defaultSize="0" autoLine="0" linkedCell="AA1" r:id="rId5">
            <anchor moveWithCells="1">
              <from>
                <xdr:col>3</xdr:col>
                <xdr:colOff>142875</xdr:colOff>
                <xdr:row>22</xdr:row>
                <xdr:rowOff>114300</xdr:rowOff>
              </from>
              <to>
                <xdr:col>4</xdr:col>
                <xdr:colOff>647700</xdr:colOff>
                <xdr:row>27</xdr:row>
                <xdr:rowOff>19050</xdr:rowOff>
              </to>
            </anchor>
          </controlPr>
        </control>
      </mc:Choice>
      <mc:Fallback>
        <control shapeId="20482" r:id="rId4" name="BarCodeCtrl2"/>
      </mc:Fallback>
    </mc:AlternateContent>
    <mc:AlternateContent xmlns:mc="http://schemas.openxmlformats.org/markup-compatibility/2006">
      <mc:Choice Requires="x14">
        <control shapeId="20481" r:id="rId6" name="BarCodeCtrl1">
          <controlPr defaultSize="0" autoLine="0" linkedCell="U1" r:id="rId7">
            <anchor moveWithCells="1">
              <from>
                <xdr:col>3</xdr:col>
                <xdr:colOff>152400</xdr:colOff>
                <xdr:row>11</xdr:row>
                <xdr:rowOff>114300</xdr:rowOff>
              </from>
              <to>
                <xdr:col>4</xdr:col>
                <xdr:colOff>657225</xdr:colOff>
                <xdr:row>16</xdr:row>
                <xdr:rowOff>19050</xdr:rowOff>
              </to>
            </anchor>
          </controlPr>
        </control>
      </mc:Choice>
      <mc:Fallback>
        <control shapeId="20481" r:id="rId6" name="BarCodeCtrl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A1:Z171"/>
  <sheetViews>
    <sheetView topLeftCell="A25" zoomScale="85" zoomScaleNormal="85" workbookViewId="0">
      <selection activeCell="AD6" sqref="AD6"/>
    </sheetView>
  </sheetViews>
  <sheetFormatPr defaultRowHeight="18.75" x14ac:dyDescent="0.4"/>
  <cols>
    <col min="1" max="2" width="4.5" customWidth="1"/>
    <col min="3" max="3" width="5.75" customWidth="1"/>
    <col min="4" max="4" width="3" style="132" bestFit="1" customWidth="1"/>
    <col min="5" max="5" width="15.5" style="132" customWidth="1"/>
    <col min="6" max="6" width="28.125" style="132" customWidth="1"/>
    <col min="7" max="7" width="3.125" style="132" bestFit="1" customWidth="1"/>
    <col min="8" max="8" width="20.25" style="132" customWidth="1"/>
    <col min="9" max="9" width="29.125" style="132" hidden="1" customWidth="1"/>
    <col min="10" max="10" width="12.875" hidden="1" customWidth="1"/>
    <col min="11" max="11" width="3.125" hidden="1" customWidth="1"/>
    <col min="12" max="12" width="4.625" hidden="1" customWidth="1"/>
    <col min="13" max="13" width="9" hidden="1" customWidth="1"/>
    <col min="14" max="14" width="9" style="132" hidden="1" customWidth="1"/>
    <col min="15" max="21" width="9" hidden="1" customWidth="1"/>
    <col min="22" max="22" width="3" hidden="1" customWidth="1"/>
    <col min="23" max="23" width="6.875" hidden="1" customWidth="1"/>
    <col min="24" max="24" width="3" hidden="1" customWidth="1"/>
    <col min="25" max="26" width="9" hidden="1" customWidth="1"/>
  </cols>
  <sheetData>
    <row r="1" spans="1:24" x14ac:dyDescent="0.4">
      <c r="A1" s="131"/>
      <c r="E1" s="135" t="str">
        <f t="shared" ref="E1:E19" si="0">D1&amp;E2</f>
        <v/>
      </c>
      <c r="G1">
        <f>LEN(H1)/4</f>
        <v>0</v>
      </c>
      <c r="H1" s="142"/>
      <c r="I1" s="132" t="str">
        <f>N21</f>
        <v>9314931492809291848192679254928892549260928392679254</v>
      </c>
      <c r="J1" t="str">
        <f>DBCS(L1)</f>
        <v>ももだに　こうとうがっこう</v>
      </c>
      <c r="K1">
        <f>LEN(J1)</f>
        <v>13</v>
      </c>
      <c r="L1" s="134" t="s">
        <v>988</v>
      </c>
      <c r="V1" t="s">
        <v>909</v>
      </c>
      <c r="W1">
        <v>9249</v>
      </c>
      <c r="X1" t="s">
        <v>909</v>
      </c>
    </row>
    <row r="2" spans="1:24" x14ac:dyDescent="0.4">
      <c r="A2">
        <v>1</v>
      </c>
      <c r="B2" t="str">
        <f t="shared" ref="B2:B31" si="1">IF($G$1&lt;$A2,"",$A2)</f>
        <v/>
      </c>
      <c r="C2" t="str">
        <f t="shared" ref="C2:C20" si="2">IFERROR(MID($H$1,4*B2-3,4),"")</f>
        <v/>
      </c>
      <c r="D2" s="132" t="str">
        <f>IFERROR(VLOOKUP($C2*1,$W:$X,2,0),"")</f>
        <v/>
      </c>
      <c r="E2" s="132" t="str">
        <f t="shared" si="0"/>
        <v/>
      </c>
      <c r="G2" s="133"/>
      <c r="H2" s="133"/>
      <c r="I2" s="133"/>
      <c r="J2">
        <v>1</v>
      </c>
      <c r="K2">
        <f t="shared" ref="K2:K31" si="3">IF($K$1&lt;$J2,"",$J2)</f>
        <v>1</v>
      </c>
      <c r="L2" t="str">
        <f t="shared" ref="L2:L21" si="4">IFERROR(MID($J$1,K2,1),"")</f>
        <v>も</v>
      </c>
      <c r="M2">
        <f>IFERROR(VLOOKUP($L2,$V:$W,2,0),"xxxx")</f>
        <v>9314</v>
      </c>
      <c r="N2" s="132" t="str">
        <f>N1&amp;M2</f>
        <v>9314</v>
      </c>
      <c r="V2" t="s">
        <v>817</v>
      </c>
      <c r="W2">
        <v>9250</v>
      </c>
      <c r="X2" t="s">
        <v>817</v>
      </c>
    </row>
    <row r="3" spans="1:24" x14ac:dyDescent="0.4">
      <c r="A3">
        <v>2</v>
      </c>
      <c r="B3" t="str">
        <f t="shared" si="1"/>
        <v/>
      </c>
      <c r="C3" t="str">
        <f t="shared" si="2"/>
        <v/>
      </c>
      <c r="D3" s="132" t="str">
        <f t="shared" ref="D3:D31" si="5">IFERROR(VLOOKUP($C3*1,$W:$X,2,0),"")</f>
        <v/>
      </c>
      <c r="E3" s="132" t="str">
        <f t="shared" si="0"/>
        <v/>
      </c>
      <c r="J3">
        <v>2</v>
      </c>
      <c r="K3">
        <f t="shared" si="3"/>
        <v>2</v>
      </c>
      <c r="L3" t="str">
        <f t="shared" si="4"/>
        <v>も</v>
      </c>
      <c r="M3">
        <f t="shared" ref="M3:M31" si="6">IFERROR(VLOOKUP($L3,$V:$W,2,0),"")</f>
        <v>9314</v>
      </c>
      <c r="N3" s="132" t="str">
        <f t="shared" ref="N3:N21" si="7">N2&amp;M3</f>
        <v>93149314</v>
      </c>
      <c r="V3" t="s">
        <v>910</v>
      </c>
      <c r="W3">
        <v>9251</v>
      </c>
      <c r="X3" t="s">
        <v>910</v>
      </c>
    </row>
    <row r="4" spans="1:24" x14ac:dyDescent="0.4">
      <c r="A4">
        <v>3</v>
      </c>
      <c r="B4" t="str">
        <f t="shared" si="1"/>
        <v/>
      </c>
      <c r="C4" t="str">
        <f t="shared" si="2"/>
        <v/>
      </c>
      <c r="D4" s="132" t="str">
        <f t="shared" si="5"/>
        <v/>
      </c>
      <c r="E4" s="132" t="str">
        <f t="shared" si="0"/>
        <v/>
      </c>
      <c r="J4">
        <v>3</v>
      </c>
      <c r="K4">
        <f t="shared" si="3"/>
        <v>3</v>
      </c>
      <c r="L4" t="str">
        <f t="shared" si="4"/>
        <v>だ</v>
      </c>
      <c r="M4">
        <f t="shared" si="6"/>
        <v>9280</v>
      </c>
      <c r="N4" s="132" t="str">
        <f t="shared" si="7"/>
        <v>931493149280</v>
      </c>
      <c r="V4" t="s">
        <v>819</v>
      </c>
      <c r="W4">
        <v>9252</v>
      </c>
      <c r="X4" t="s">
        <v>819</v>
      </c>
    </row>
    <row r="5" spans="1:24" x14ac:dyDescent="0.4">
      <c r="A5">
        <v>4</v>
      </c>
      <c r="B5" t="str">
        <f t="shared" si="1"/>
        <v/>
      </c>
      <c r="C5" t="str">
        <f t="shared" si="2"/>
        <v/>
      </c>
      <c r="D5" s="132" t="str">
        <f t="shared" si="5"/>
        <v/>
      </c>
      <c r="E5" s="132" t="str">
        <f t="shared" si="0"/>
        <v/>
      </c>
      <c r="J5">
        <v>4</v>
      </c>
      <c r="K5">
        <f t="shared" si="3"/>
        <v>4</v>
      </c>
      <c r="L5" t="str">
        <f t="shared" si="4"/>
        <v>に</v>
      </c>
      <c r="M5">
        <f t="shared" si="6"/>
        <v>9291</v>
      </c>
      <c r="N5" s="132" t="str">
        <f t="shared" si="7"/>
        <v>9314931492809291</v>
      </c>
      <c r="V5" t="s">
        <v>911</v>
      </c>
      <c r="W5">
        <v>9253</v>
      </c>
      <c r="X5" t="s">
        <v>911</v>
      </c>
    </row>
    <row r="6" spans="1:24" x14ac:dyDescent="0.4">
      <c r="A6">
        <v>5</v>
      </c>
      <c r="B6" t="str">
        <f t="shared" si="1"/>
        <v/>
      </c>
      <c r="C6" t="str">
        <f t="shared" si="2"/>
        <v/>
      </c>
      <c r="D6" s="132" t="str">
        <f t="shared" si="5"/>
        <v/>
      </c>
      <c r="E6" s="132" t="str">
        <f t="shared" si="0"/>
        <v/>
      </c>
      <c r="J6">
        <v>5</v>
      </c>
      <c r="K6">
        <f t="shared" si="3"/>
        <v>5</v>
      </c>
      <c r="L6" t="str">
        <f t="shared" si="4"/>
        <v>　</v>
      </c>
      <c r="M6">
        <f t="shared" si="6"/>
        <v>8481</v>
      </c>
      <c r="N6" s="132" t="str">
        <f t="shared" si="7"/>
        <v>93149314928092918481</v>
      </c>
      <c r="V6" t="s">
        <v>820</v>
      </c>
      <c r="W6">
        <v>9254</v>
      </c>
      <c r="X6" t="s">
        <v>820</v>
      </c>
    </row>
    <row r="7" spans="1:24" x14ac:dyDescent="0.4">
      <c r="A7">
        <v>6</v>
      </c>
      <c r="B7" t="str">
        <f t="shared" si="1"/>
        <v/>
      </c>
      <c r="C7" t="str">
        <f t="shared" si="2"/>
        <v/>
      </c>
      <c r="D7" s="132" t="str">
        <f t="shared" si="5"/>
        <v/>
      </c>
      <c r="E7" s="132" t="str">
        <f t="shared" si="0"/>
        <v/>
      </c>
      <c r="J7">
        <v>6</v>
      </c>
      <c r="K7">
        <f t="shared" si="3"/>
        <v>6</v>
      </c>
      <c r="L7" t="str">
        <f t="shared" si="4"/>
        <v>こ</v>
      </c>
      <c r="M7">
        <f t="shared" si="6"/>
        <v>9267</v>
      </c>
      <c r="N7" s="132" t="str">
        <f t="shared" si="7"/>
        <v>931493149280929184819267</v>
      </c>
      <c r="V7" t="s">
        <v>912</v>
      </c>
      <c r="W7">
        <v>9255</v>
      </c>
      <c r="X7" t="s">
        <v>912</v>
      </c>
    </row>
    <row r="8" spans="1:24" x14ac:dyDescent="0.4">
      <c r="A8">
        <v>7</v>
      </c>
      <c r="B8" t="str">
        <f t="shared" si="1"/>
        <v/>
      </c>
      <c r="C8" t="str">
        <f t="shared" si="2"/>
        <v/>
      </c>
      <c r="D8" s="132" t="str">
        <f t="shared" si="5"/>
        <v/>
      </c>
      <c r="E8" s="132" t="str">
        <f t="shared" si="0"/>
        <v/>
      </c>
      <c r="J8">
        <v>7</v>
      </c>
      <c r="K8">
        <f t="shared" si="3"/>
        <v>7</v>
      </c>
      <c r="L8" t="str">
        <f t="shared" si="4"/>
        <v>う</v>
      </c>
      <c r="M8">
        <f t="shared" si="6"/>
        <v>9254</v>
      </c>
      <c r="N8" s="132" t="str">
        <f t="shared" si="7"/>
        <v>9314931492809291848192679254</v>
      </c>
      <c r="V8" t="s">
        <v>821</v>
      </c>
      <c r="W8">
        <v>9256</v>
      </c>
      <c r="X8" t="s">
        <v>821</v>
      </c>
    </row>
    <row r="9" spans="1:24" x14ac:dyDescent="0.4">
      <c r="A9">
        <v>8</v>
      </c>
      <c r="B9" t="str">
        <f t="shared" si="1"/>
        <v/>
      </c>
      <c r="C9" t="str">
        <f t="shared" si="2"/>
        <v/>
      </c>
      <c r="D9" s="132" t="str">
        <f t="shared" si="5"/>
        <v/>
      </c>
      <c r="E9" s="132" t="str">
        <f t="shared" si="0"/>
        <v/>
      </c>
      <c r="J9">
        <v>8</v>
      </c>
      <c r="K9">
        <f t="shared" si="3"/>
        <v>8</v>
      </c>
      <c r="L9" t="str">
        <f t="shared" si="4"/>
        <v>と</v>
      </c>
      <c r="M9">
        <f t="shared" si="6"/>
        <v>9288</v>
      </c>
      <c r="N9" s="132" t="str">
        <f t="shared" si="7"/>
        <v>93149314928092918481926792549288</v>
      </c>
      <c r="V9" t="s">
        <v>913</v>
      </c>
      <c r="W9">
        <v>9257</v>
      </c>
      <c r="X9" t="s">
        <v>913</v>
      </c>
    </row>
    <row r="10" spans="1:24" x14ac:dyDescent="0.4">
      <c r="A10">
        <v>9</v>
      </c>
      <c r="B10" t="str">
        <f t="shared" si="1"/>
        <v/>
      </c>
      <c r="C10" t="str">
        <f t="shared" si="2"/>
        <v/>
      </c>
      <c r="D10" s="132" t="str">
        <f t="shared" si="5"/>
        <v/>
      </c>
      <c r="E10" s="132" t="str">
        <f t="shared" si="0"/>
        <v/>
      </c>
      <c r="J10">
        <v>9</v>
      </c>
      <c r="K10">
        <f t="shared" si="3"/>
        <v>9</v>
      </c>
      <c r="L10" t="str">
        <f t="shared" si="4"/>
        <v>う</v>
      </c>
      <c r="M10">
        <f t="shared" si="6"/>
        <v>9254</v>
      </c>
      <c r="N10" s="132" t="str">
        <f t="shared" si="7"/>
        <v>931493149280929184819267925492889254</v>
      </c>
      <c r="V10" t="s">
        <v>822</v>
      </c>
      <c r="W10">
        <v>9258</v>
      </c>
      <c r="X10" t="s">
        <v>822</v>
      </c>
    </row>
    <row r="11" spans="1:24" x14ac:dyDescent="0.4">
      <c r="A11">
        <v>10</v>
      </c>
      <c r="B11" t="str">
        <f t="shared" si="1"/>
        <v/>
      </c>
      <c r="C11" t="str">
        <f t="shared" si="2"/>
        <v/>
      </c>
      <c r="D11" s="132" t="str">
        <f t="shared" si="5"/>
        <v/>
      </c>
      <c r="E11" s="132" t="str">
        <f t="shared" si="0"/>
        <v/>
      </c>
      <c r="J11">
        <v>10</v>
      </c>
      <c r="K11">
        <f t="shared" si="3"/>
        <v>10</v>
      </c>
      <c r="L11" t="str">
        <f t="shared" si="4"/>
        <v>が</v>
      </c>
      <c r="M11">
        <f t="shared" si="6"/>
        <v>9260</v>
      </c>
      <c r="N11" s="132" t="str">
        <f t="shared" si="7"/>
        <v>9314931492809291848192679254928892549260</v>
      </c>
      <c r="V11" t="s">
        <v>823</v>
      </c>
      <c r="W11">
        <v>9259</v>
      </c>
      <c r="X11" t="s">
        <v>823</v>
      </c>
    </row>
    <row r="12" spans="1:24" x14ac:dyDescent="0.4">
      <c r="A12">
        <v>11</v>
      </c>
      <c r="B12" t="str">
        <f t="shared" si="1"/>
        <v/>
      </c>
      <c r="C12" t="str">
        <f t="shared" si="2"/>
        <v/>
      </c>
      <c r="D12" s="132" t="str">
        <f t="shared" si="5"/>
        <v/>
      </c>
      <c r="E12" s="132" t="str">
        <f t="shared" si="0"/>
        <v/>
      </c>
      <c r="J12">
        <v>11</v>
      </c>
      <c r="K12">
        <f t="shared" si="3"/>
        <v>11</v>
      </c>
      <c r="L12" t="str">
        <f t="shared" si="4"/>
        <v>っ</v>
      </c>
      <c r="M12">
        <f t="shared" si="6"/>
        <v>9283</v>
      </c>
      <c r="N12" s="132" t="str">
        <f t="shared" si="7"/>
        <v>93149314928092918481926792549288925492609283</v>
      </c>
      <c r="V12" t="s">
        <v>914</v>
      </c>
      <c r="W12">
        <v>9260</v>
      </c>
      <c r="X12" t="s">
        <v>914</v>
      </c>
    </row>
    <row r="13" spans="1:24" x14ac:dyDescent="0.4">
      <c r="A13">
        <v>12</v>
      </c>
      <c r="B13" t="str">
        <f t="shared" si="1"/>
        <v/>
      </c>
      <c r="C13" t="str">
        <f t="shared" si="2"/>
        <v/>
      </c>
      <c r="D13" s="132" t="str">
        <f t="shared" si="5"/>
        <v/>
      </c>
      <c r="E13" s="132" t="str">
        <f t="shared" si="0"/>
        <v/>
      </c>
      <c r="J13">
        <v>12</v>
      </c>
      <c r="K13">
        <f t="shared" si="3"/>
        <v>12</v>
      </c>
      <c r="L13" t="str">
        <f t="shared" si="4"/>
        <v>こ</v>
      </c>
      <c r="M13">
        <f t="shared" si="6"/>
        <v>9267</v>
      </c>
      <c r="N13" s="132" t="str">
        <f t="shared" si="7"/>
        <v>931493149280929184819267925492889254926092839267</v>
      </c>
      <c r="V13" t="s">
        <v>915</v>
      </c>
      <c r="W13">
        <v>9261</v>
      </c>
      <c r="X13" t="s">
        <v>915</v>
      </c>
    </row>
    <row r="14" spans="1:24" x14ac:dyDescent="0.4">
      <c r="A14">
        <v>13</v>
      </c>
      <c r="B14" t="str">
        <f t="shared" si="1"/>
        <v/>
      </c>
      <c r="C14" t="str">
        <f t="shared" si="2"/>
        <v/>
      </c>
      <c r="D14" s="132" t="str">
        <f t="shared" si="5"/>
        <v/>
      </c>
      <c r="E14" s="132" t="str">
        <f t="shared" si="0"/>
        <v/>
      </c>
      <c r="J14">
        <v>13</v>
      </c>
      <c r="K14">
        <f t="shared" si="3"/>
        <v>13</v>
      </c>
      <c r="L14" t="str">
        <f t="shared" si="4"/>
        <v>う</v>
      </c>
      <c r="M14">
        <f t="shared" si="6"/>
        <v>9254</v>
      </c>
      <c r="N14" s="132" t="str">
        <f t="shared" si="7"/>
        <v>9314931492809291848192679254928892549260928392679254</v>
      </c>
      <c r="V14" t="s">
        <v>916</v>
      </c>
      <c r="W14">
        <v>9262</v>
      </c>
      <c r="X14" t="s">
        <v>916</v>
      </c>
    </row>
    <row r="15" spans="1:24" x14ac:dyDescent="0.4">
      <c r="A15">
        <v>14</v>
      </c>
      <c r="B15" t="str">
        <f t="shared" si="1"/>
        <v/>
      </c>
      <c r="C15" t="str">
        <f t="shared" si="2"/>
        <v/>
      </c>
      <c r="D15" s="132" t="str">
        <f t="shared" si="5"/>
        <v/>
      </c>
      <c r="E15" s="132" t="str">
        <f t="shared" si="0"/>
        <v/>
      </c>
      <c r="J15">
        <v>14</v>
      </c>
      <c r="K15" t="str">
        <f t="shared" si="3"/>
        <v/>
      </c>
      <c r="L15" t="str">
        <f t="shared" si="4"/>
        <v/>
      </c>
      <c r="M15" t="str">
        <f t="shared" si="6"/>
        <v/>
      </c>
      <c r="N15" s="132" t="str">
        <f t="shared" si="7"/>
        <v>9314931492809291848192679254928892549260928392679254</v>
      </c>
      <c r="V15" t="s">
        <v>917</v>
      </c>
      <c r="W15">
        <v>9263</v>
      </c>
      <c r="X15" t="s">
        <v>917</v>
      </c>
    </row>
    <row r="16" spans="1:24" x14ac:dyDescent="0.4">
      <c r="A16">
        <v>15</v>
      </c>
      <c r="B16" t="str">
        <f t="shared" si="1"/>
        <v/>
      </c>
      <c r="C16" t="str">
        <f t="shared" si="2"/>
        <v/>
      </c>
      <c r="D16" s="132" t="str">
        <f t="shared" si="5"/>
        <v/>
      </c>
      <c r="E16" s="132" t="str">
        <f t="shared" si="0"/>
        <v/>
      </c>
      <c r="J16">
        <v>15</v>
      </c>
      <c r="K16" t="str">
        <f t="shared" si="3"/>
        <v/>
      </c>
      <c r="L16" t="str">
        <f t="shared" si="4"/>
        <v/>
      </c>
      <c r="M16" t="str">
        <f t="shared" si="6"/>
        <v/>
      </c>
      <c r="N16" s="132" t="str">
        <f t="shared" si="7"/>
        <v>9314931492809291848192679254928892549260928392679254</v>
      </c>
      <c r="V16" t="s">
        <v>918</v>
      </c>
      <c r="W16">
        <v>9264</v>
      </c>
      <c r="X16" t="s">
        <v>918</v>
      </c>
    </row>
    <row r="17" spans="1:24" x14ac:dyDescent="0.4">
      <c r="A17">
        <v>16</v>
      </c>
      <c r="B17" t="str">
        <f t="shared" si="1"/>
        <v/>
      </c>
      <c r="C17" t="str">
        <f t="shared" si="2"/>
        <v/>
      </c>
      <c r="D17" s="132" t="str">
        <f t="shared" si="5"/>
        <v/>
      </c>
      <c r="E17" s="132" t="str">
        <f t="shared" si="0"/>
        <v/>
      </c>
      <c r="J17">
        <v>16</v>
      </c>
      <c r="K17" t="str">
        <f t="shared" si="3"/>
        <v/>
      </c>
      <c r="L17" t="str">
        <f t="shared" si="4"/>
        <v/>
      </c>
      <c r="M17" t="str">
        <f t="shared" si="6"/>
        <v/>
      </c>
      <c r="N17" s="132" t="str">
        <f t="shared" si="7"/>
        <v>9314931492809291848192679254928892549260928392679254</v>
      </c>
      <c r="V17" t="s">
        <v>919</v>
      </c>
      <c r="W17">
        <v>9265</v>
      </c>
      <c r="X17" t="s">
        <v>919</v>
      </c>
    </row>
    <row r="18" spans="1:24" x14ac:dyDescent="0.4">
      <c r="A18">
        <v>17</v>
      </c>
      <c r="B18" t="str">
        <f t="shared" si="1"/>
        <v/>
      </c>
      <c r="C18" t="str">
        <f t="shared" si="2"/>
        <v/>
      </c>
      <c r="D18" s="132" t="str">
        <f t="shared" si="5"/>
        <v/>
      </c>
      <c r="E18" s="132" t="str">
        <f t="shared" si="0"/>
        <v/>
      </c>
      <c r="J18">
        <v>17</v>
      </c>
      <c r="K18" t="str">
        <f t="shared" si="3"/>
        <v/>
      </c>
      <c r="L18" t="str">
        <f t="shared" si="4"/>
        <v/>
      </c>
      <c r="M18" t="str">
        <f t="shared" si="6"/>
        <v/>
      </c>
      <c r="N18" s="132" t="str">
        <f t="shared" si="7"/>
        <v>9314931492809291848192679254928892549260928392679254</v>
      </c>
      <c r="V18" t="s">
        <v>920</v>
      </c>
      <c r="W18">
        <v>9266</v>
      </c>
      <c r="X18" t="s">
        <v>920</v>
      </c>
    </row>
    <row r="19" spans="1:24" x14ac:dyDescent="0.4">
      <c r="A19">
        <v>18</v>
      </c>
      <c r="B19" t="str">
        <f t="shared" si="1"/>
        <v/>
      </c>
      <c r="C19" t="str">
        <f t="shared" si="2"/>
        <v/>
      </c>
      <c r="D19" s="132" t="str">
        <f t="shared" si="5"/>
        <v/>
      </c>
      <c r="E19" s="132" t="str">
        <f t="shared" si="0"/>
        <v/>
      </c>
      <c r="J19">
        <v>18</v>
      </c>
      <c r="K19" t="str">
        <f t="shared" si="3"/>
        <v/>
      </c>
      <c r="L19" t="str">
        <f t="shared" si="4"/>
        <v/>
      </c>
      <c r="M19" t="str">
        <f t="shared" si="6"/>
        <v/>
      </c>
      <c r="N19" s="132" t="str">
        <f t="shared" si="7"/>
        <v>9314931492809291848192679254928892549260928392679254</v>
      </c>
      <c r="V19" t="s">
        <v>921</v>
      </c>
      <c r="W19">
        <v>9267</v>
      </c>
      <c r="X19" t="s">
        <v>921</v>
      </c>
    </row>
    <row r="20" spans="1:24" x14ac:dyDescent="0.4">
      <c r="A20">
        <v>19</v>
      </c>
      <c r="B20" t="str">
        <f t="shared" si="1"/>
        <v/>
      </c>
      <c r="C20" t="str">
        <f t="shared" si="2"/>
        <v/>
      </c>
      <c r="D20" s="132" t="str">
        <f t="shared" si="5"/>
        <v/>
      </c>
      <c r="E20" s="132" t="str">
        <f>D20&amp;E21</f>
        <v/>
      </c>
      <c r="J20">
        <v>19</v>
      </c>
      <c r="K20" t="str">
        <f t="shared" si="3"/>
        <v/>
      </c>
      <c r="L20" t="str">
        <f t="shared" si="4"/>
        <v/>
      </c>
      <c r="M20" t="str">
        <f t="shared" si="6"/>
        <v/>
      </c>
      <c r="N20" s="132" t="str">
        <f t="shared" si="7"/>
        <v>9314931492809291848192679254928892549260928392679254</v>
      </c>
      <c r="V20" t="s">
        <v>922</v>
      </c>
      <c r="W20">
        <v>9268</v>
      </c>
      <c r="X20" t="s">
        <v>922</v>
      </c>
    </row>
    <row r="21" spans="1:24" x14ac:dyDescent="0.4">
      <c r="A21">
        <v>20</v>
      </c>
      <c r="B21" t="str">
        <f t="shared" si="1"/>
        <v/>
      </c>
      <c r="C21" t="str">
        <f t="shared" ref="C21:C23" si="8">IFERROR(MID($H$1,4*B21-3,4),"")</f>
        <v/>
      </c>
      <c r="D21" s="132" t="str">
        <f t="shared" si="5"/>
        <v/>
      </c>
      <c r="E21" s="132" t="str">
        <f t="shared" ref="E21:E23" si="9">D21&amp;E22</f>
        <v/>
      </c>
      <c r="J21">
        <v>20</v>
      </c>
      <c r="K21" t="str">
        <f t="shared" si="3"/>
        <v/>
      </c>
      <c r="L21" t="str">
        <f t="shared" si="4"/>
        <v/>
      </c>
      <c r="M21" t="str">
        <f t="shared" si="6"/>
        <v/>
      </c>
      <c r="N21" s="132" t="str">
        <f t="shared" si="7"/>
        <v>9314931492809291848192679254928892549260928392679254</v>
      </c>
      <c r="V21" t="s">
        <v>923</v>
      </c>
      <c r="W21">
        <v>9269</v>
      </c>
      <c r="X21" t="s">
        <v>923</v>
      </c>
    </row>
    <row r="22" spans="1:24" x14ac:dyDescent="0.4">
      <c r="A22">
        <v>21</v>
      </c>
      <c r="B22" t="str">
        <f t="shared" si="1"/>
        <v/>
      </c>
      <c r="C22" t="str">
        <f t="shared" si="8"/>
        <v/>
      </c>
      <c r="D22" s="132" t="str">
        <f t="shared" si="5"/>
        <v/>
      </c>
      <c r="E22" s="132" t="str">
        <f t="shared" si="9"/>
        <v/>
      </c>
      <c r="J22">
        <v>21</v>
      </c>
      <c r="K22" t="str">
        <f t="shared" si="3"/>
        <v/>
      </c>
      <c r="L22" t="str">
        <f t="shared" ref="L22:L31" si="10">IFERROR(MID($J$1,K22,1),"")</f>
        <v/>
      </c>
      <c r="M22" t="str">
        <f t="shared" si="6"/>
        <v/>
      </c>
      <c r="N22" s="132" t="str">
        <f t="shared" ref="N22:N31" si="11">N21&amp;M22</f>
        <v>9314931492809291848192679254928892549260928392679254</v>
      </c>
      <c r="V22" t="s">
        <v>924</v>
      </c>
      <c r="W22">
        <v>9270</v>
      </c>
      <c r="X22" t="s">
        <v>924</v>
      </c>
    </row>
    <row r="23" spans="1:24" x14ac:dyDescent="0.4">
      <c r="A23">
        <v>22</v>
      </c>
      <c r="B23" t="str">
        <f t="shared" si="1"/>
        <v/>
      </c>
      <c r="C23" t="str">
        <f t="shared" si="8"/>
        <v/>
      </c>
      <c r="D23" s="132" t="str">
        <f t="shared" si="5"/>
        <v/>
      </c>
      <c r="E23" s="132" t="str">
        <f t="shared" si="9"/>
        <v/>
      </c>
      <c r="J23">
        <v>22</v>
      </c>
      <c r="K23" t="str">
        <f t="shared" si="3"/>
        <v/>
      </c>
      <c r="L23" t="str">
        <f t="shared" si="10"/>
        <v/>
      </c>
      <c r="M23" t="str">
        <f t="shared" si="6"/>
        <v/>
      </c>
      <c r="N23" s="132" t="str">
        <f t="shared" si="11"/>
        <v>9314931492809291848192679254928892549260928392679254</v>
      </c>
      <c r="V23" t="s">
        <v>925</v>
      </c>
      <c r="W23">
        <v>9271</v>
      </c>
      <c r="X23" t="s">
        <v>925</v>
      </c>
    </row>
    <row r="24" spans="1:24" x14ac:dyDescent="0.4">
      <c r="A24">
        <v>23</v>
      </c>
      <c r="B24" t="str">
        <f t="shared" si="1"/>
        <v/>
      </c>
      <c r="C24" t="str">
        <f t="shared" ref="C24:C31" si="12">IFERROR(MID($H$1,4*B24-3,4),"")</f>
        <v/>
      </c>
      <c r="D24" s="132" t="str">
        <f t="shared" si="5"/>
        <v/>
      </c>
      <c r="E24" s="132" t="str">
        <f t="shared" ref="E24:E31" si="13">D24&amp;E25</f>
        <v/>
      </c>
      <c r="J24">
        <v>23</v>
      </c>
      <c r="K24" t="str">
        <f t="shared" si="3"/>
        <v/>
      </c>
      <c r="L24" t="str">
        <f t="shared" si="10"/>
        <v/>
      </c>
      <c r="M24" t="str">
        <f t="shared" si="6"/>
        <v/>
      </c>
      <c r="N24" s="132" t="str">
        <f t="shared" si="11"/>
        <v>9314931492809291848192679254928892549260928392679254</v>
      </c>
      <c r="V24" t="s">
        <v>926</v>
      </c>
      <c r="W24">
        <v>9272</v>
      </c>
      <c r="X24" t="s">
        <v>926</v>
      </c>
    </row>
    <row r="25" spans="1:24" x14ac:dyDescent="0.4">
      <c r="A25">
        <v>24</v>
      </c>
      <c r="B25" t="str">
        <f t="shared" si="1"/>
        <v/>
      </c>
      <c r="C25" t="str">
        <f t="shared" si="12"/>
        <v/>
      </c>
      <c r="D25" s="132" t="str">
        <f t="shared" si="5"/>
        <v/>
      </c>
      <c r="E25" s="132" t="str">
        <f t="shared" si="13"/>
        <v/>
      </c>
      <c r="J25">
        <v>24</v>
      </c>
      <c r="K25" t="str">
        <f t="shared" si="3"/>
        <v/>
      </c>
      <c r="L25" t="str">
        <f t="shared" si="10"/>
        <v/>
      </c>
      <c r="M25" t="str">
        <f t="shared" si="6"/>
        <v/>
      </c>
      <c r="N25" s="132" t="str">
        <f t="shared" si="11"/>
        <v>9314931492809291848192679254928892549260928392679254</v>
      </c>
      <c r="V25" t="s">
        <v>927</v>
      </c>
      <c r="W25">
        <v>9273</v>
      </c>
      <c r="X25" t="s">
        <v>927</v>
      </c>
    </row>
    <row r="26" spans="1:24" x14ac:dyDescent="0.4">
      <c r="A26">
        <v>25</v>
      </c>
      <c r="B26" t="str">
        <f t="shared" si="1"/>
        <v/>
      </c>
      <c r="C26" t="str">
        <f t="shared" si="12"/>
        <v/>
      </c>
      <c r="D26" s="132" t="str">
        <f t="shared" si="5"/>
        <v/>
      </c>
      <c r="E26" s="132" t="str">
        <f t="shared" si="13"/>
        <v/>
      </c>
      <c r="J26">
        <v>25</v>
      </c>
      <c r="K26" t="str">
        <f t="shared" si="3"/>
        <v/>
      </c>
      <c r="L26" t="str">
        <f t="shared" si="10"/>
        <v/>
      </c>
      <c r="M26" t="str">
        <f t="shared" si="6"/>
        <v/>
      </c>
      <c r="N26" s="132" t="str">
        <f t="shared" si="11"/>
        <v>9314931492809291848192679254928892549260928392679254</v>
      </c>
      <c r="V26" t="s">
        <v>928</v>
      </c>
      <c r="W26">
        <v>9274</v>
      </c>
      <c r="X26" t="s">
        <v>928</v>
      </c>
    </row>
    <row r="27" spans="1:24" x14ac:dyDescent="0.4">
      <c r="A27">
        <v>26</v>
      </c>
      <c r="B27" t="str">
        <f t="shared" si="1"/>
        <v/>
      </c>
      <c r="C27" t="str">
        <f t="shared" si="12"/>
        <v/>
      </c>
      <c r="D27" s="132" t="str">
        <f t="shared" si="5"/>
        <v/>
      </c>
      <c r="E27" s="132" t="str">
        <f t="shared" si="13"/>
        <v/>
      </c>
      <c r="J27">
        <v>26</v>
      </c>
      <c r="K27" t="str">
        <f t="shared" si="3"/>
        <v/>
      </c>
      <c r="L27" t="str">
        <f t="shared" si="10"/>
        <v/>
      </c>
      <c r="M27" t="str">
        <f t="shared" si="6"/>
        <v/>
      </c>
      <c r="N27" s="132" t="str">
        <f t="shared" si="11"/>
        <v>9314931492809291848192679254928892549260928392679254</v>
      </c>
      <c r="V27" t="s">
        <v>929</v>
      </c>
      <c r="W27">
        <v>9275</v>
      </c>
      <c r="X27" t="s">
        <v>929</v>
      </c>
    </row>
    <row r="28" spans="1:24" x14ac:dyDescent="0.4">
      <c r="A28">
        <v>27</v>
      </c>
      <c r="B28" t="str">
        <f t="shared" si="1"/>
        <v/>
      </c>
      <c r="C28" t="str">
        <f t="shared" si="12"/>
        <v/>
      </c>
      <c r="D28" s="132" t="str">
        <f t="shared" si="5"/>
        <v/>
      </c>
      <c r="E28" s="132" t="str">
        <f t="shared" si="13"/>
        <v/>
      </c>
      <c r="J28">
        <v>27</v>
      </c>
      <c r="K28" t="str">
        <f t="shared" si="3"/>
        <v/>
      </c>
      <c r="L28" t="str">
        <f t="shared" si="10"/>
        <v/>
      </c>
      <c r="M28" t="str">
        <f t="shared" si="6"/>
        <v/>
      </c>
      <c r="N28" s="132" t="str">
        <f t="shared" si="11"/>
        <v>9314931492809291848192679254928892549260928392679254</v>
      </c>
      <c r="V28" t="s">
        <v>930</v>
      </c>
      <c r="W28">
        <v>9276</v>
      </c>
      <c r="X28" t="s">
        <v>930</v>
      </c>
    </row>
    <row r="29" spans="1:24" x14ac:dyDescent="0.4">
      <c r="A29">
        <v>28</v>
      </c>
      <c r="B29" t="str">
        <f t="shared" si="1"/>
        <v/>
      </c>
      <c r="C29" t="str">
        <f t="shared" si="12"/>
        <v/>
      </c>
      <c r="D29" s="132" t="str">
        <f t="shared" si="5"/>
        <v/>
      </c>
      <c r="E29" s="132" t="str">
        <f t="shared" si="13"/>
        <v/>
      </c>
      <c r="J29">
        <v>28</v>
      </c>
      <c r="K29" t="str">
        <f t="shared" si="3"/>
        <v/>
      </c>
      <c r="L29" t="str">
        <f t="shared" si="10"/>
        <v/>
      </c>
      <c r="M29" t="str">
        <f t="shared" si="6"/>
        <v/>
      </c>
      <c r="N29" s="132" t="str">
        <f t="shared" si="11"/>
        <v>9314931492809291848192679254928892549260928392679254</v>
      </c>
      <c r="V29" t="s">
        <v>931</v>
      </c>
      <c r="W29">
        <v>9277</v>
      </c>
      <c r="X29" t="s">
        <v>931</v>
      </c>
    </row>
    <row r="30" spans="1:24" x14ac:dyDescent="0.4">
      <c r="A30">
        <v>29</v>
      </c>
      <c r="B30" t="str">
        <f t="shared" si="1"/>
        <v/>
      </c>
      <c r="C30" t="str">
        <f t="shared" si="12"/>
        <v/>
      </c>
      <c r="D30" s="132" t="str">
        <f t="shared" si="5"/>
        <v/>
      </c>
      <c r="E30" s="132" t="str">
        <f t="shared" si="13"/>
        <v/>
      </c>
      <c r="J30">
        <v>29</v>
      </c>
      <c r="K30" t="str">
        <f t="shared" si="3"/>
        <v/>
      </c>
      <c r="L30" t="str">
        <f t="shared" si="10"/>
        <v/>
      </c>
      <c r="M30" t="str">
        <f t="shared" si="6"/>
        <v/>
      </c>
      <c r="N30" s="132" t="str">
        <f t="shared" si="11"/>
        <v>9314931492809291848192679254928892549260928392679254</v>
      </c>
      <c r="V30" t="s">
        <v>932</v>
      </c>
      <c r="W30">
        <v>9278</v>
      </c>
      <c r="X30" t="s">
        <v>932</v>
      </c>
    </row>
    <row r="31" spans="1:24" x14ac:dyDescent="0.4">
      <c r="A31">
        <v>30</v>
      </c>
      <c r="B31" t="str">
        <f t="shared" si="1"/>
        <v/>
      </c>
      <c r="C31" t="str">
        <f t="shared" si="12"/>
        <v/>
      </c>
      <c r="D31" s="132" t="str">
        <f t="shared" si="5"/>
        <v/>
      </c>
      <c r="E31" s="132" t="str">
        <f t="shared" si="13"/>
        <v/>
      </c>
      <c r="J31">
        <v>30</v>
      </c>
      <c r="K31" t="str">
        <f t="shared" si="3"/>
        <v/>
      </c>
      <c r="L31" t="str">
        <f t="shared" si="10"/>
        <v/>
      </c>
      <c r="M31" t="str">
        <f t="shared" si="6"/>
        <v/>
      </c>
      <c r="N31" s="132" t="str">
        <f t="shared" si="11"/>
        <v>9314931492809291848192679254928892549260928392679254</v>
      </c>
      <c r="V31" t="s">
        <v>933</v>
      </c>
      <c r="W31">
        <v>9279</v>
      </c>
      <c r="X31" t="s">
        <v>933</v>
      </c>
    </row>
    <row r="32" spans="1:24" x14ac:dyDescent="0.4">
      <c r="V32" t="s">
        <v>934</v>
      </c>
      <c r="W32">
        <v>9280</v>
      </c>
      <c r="X32" t="s">
        <v>934</v>
      </c>
    </row>
    <row r="33" spans="22:24" x14ac:dyDescent="0.4">
      <c r="V33" t="s">
        <v>935</v>
      </c>
      <c r="W33">
        <v>9281</v>
      </c>
      <c r="X33" t="s">
        <v>935</v>
      </c>
    </row>
    <row r="34" spans="22:24" x14ac:dyDescent="0.4">
      <c r="V34" t="s">
        <v>936</v>
      </c>
      <c r="W34">
        <v>9282</v>
      </c>
      <c r="X34" t="s">
        <v>936</v>
      </c>
    </row>
    <row r="35" spans="22:24" x14ac:dyDescent="0.4">
      <c r="V35" t="s">
        <v>937</v>
      </c>
      <c r="W35">
        <v>9283</v>
      </c>
      <c r="X35" t="s">
        <v>937</v>
      </c>
    </row>
    <row r="36" spans="22:24" x14ac:dyDescent="0.4">
      <c r="V36" t="s">
        <v>938</v>
      </c>
      <c r="W36">
        <v>9284</v>
      </c>
      <c r="X36" t="s">
        <v>938</v>
      </c>
    </row>
    <row r="37" spans="22:24" x14ac:dyDescent="0.4">
      <c r="V37" t="s">
        <v>939</v>
      </c>
      <c r="W37">
        <v>9285</v>
      </c>
      <c r="X37" t="s">
        <v>939</v>
      </c>
    </row>
    <row r="38" spans="22:24" x14ac:dyDescent="0.4">
      <c r="V38" t="s">
        <v>940</v>
      </c>
      <c r="W38">
        <v>9286</v>
      </c>
      <c r="X38" t="s">
        <v>940</v>
      </c>
    </row>
    <row r="39" spans="22:24" x14ac:dyDescent="0.4">
      <c r="V39" t="s">
        <v>941</v>
      </c>
      <c r="W39">
        <v>9287</v>
      </c>
      <c r="X39" t="s">
        <v>941</v>
      </c>
    </row>
    <row r="40" spans="22:24" x14ac:dyDescent="0.4">
      <c r="V40" t="s">
        <v>942</v>
      </c>
      <c r="W40">
        <v>9288</v>
      </c>
      <c r="X40" t="s">
        <v>942</v>
      </c>
    </row>
    <row r="41" spans="22:24" x14ac:dyDescent="0.4">
      <c r="V41" t="s">
        <v>943</v>
      </c>
      <c r="W41">
        <v>9289</v>
      </c>
      <c r="X41" t="s">
        <v>943</v>
      </c>
    </row>
    <row r="42" spans="22:24" x14ac:dyDescent="0.4">
      <c r="V42" t="s">
        <v>944</v>
      </c>
      <c r="W42">
        <v>9290</v>
      </c>
      <c r="X42" t="s">
        <v>944</v>
      </c>
    </row>
    <row r="43" spans="22:24" x14ac:dyDescent="0.4">
      <c r="V43" t="s">
        <v>945</v>
      </c>
      <c r="W43">
        <v>9291</v>
      </c>
      <c r="X43" t="s">
        <v>945</v>
      </c>
    </row>
    <row r="44" spans="22:24" x14ac:dyDescent="0.4">
      <c r="V44" t="s">
        <v>946</v>
      </c>
      <c r="W44">
        <v>9292</v>
      </c>
      <c r="X44" t="s">
        <v>946</v>
      </c>
    </row>
    <row r="45" spans="22:24" x14ac:dyDescent="0.4">
      <c r="V45" t="s">
        <v>947</v>
      </c>
      <c r="W45">
        <v>9293</v>
      </c>
      <c r="X45" t="s">
        <v>947</v>
      </c>
    </row>
    <row r="46" spans="22:24" x14ac:dyDescent="0.4">
      <c r="V46" t="s">
        <v>948</v>
      </c>
      <c r="W46">
        <v>9294</v>
      </c>
      <c r="X46" t="s">
        <v>948</v>
      </c>
    </row>
    <row r="47" spans="22:24" x14ac:dyDescent="0.4">
      <c r="V47" t="s">
        <v>949</v>
      </c>
      <c r="W47">
        <v>9295</v>
      </c>
      <c r="X47" t="s">
        <v>949</v>
      </c>
    </row>
    <row r="48" spans="22:24" x14ac:dyDescent="0.4">
      <c r="V48" t="s">
        <v>950</v>
      </c>
      <c r="W48">
        <v>9296</v>
      </c>
      <c r="X48" t="s">
        <v>950</v>
      </c>
    </row>
    <row r="49" spans="22:24" x14ac:dyDescent="0.4">
      <c r="V49" t="s">
        <v>951</v>
      </c>
      <c r="W49">
        <v>9297</v>
      </c>
      <c r="X49" t="s">
        <v>951</v>
      </c>
    </row>
    <row r="50" spans="22:24" x14ac:dyDescent="0.4">
      <c r="V50" t="s">
        <v>952</v>
      </c>
      <c r="W50">
        <v>9298</v>
      </c>
      <c r="X50" t="s">
        <v>952</v>
      </c>
    </row>
    <row r="51" spans="22:24" x14ac:dyDescent="0.4">
      <c r="V51" t="s">
        <v>953</v>
      </c>
      <c r="W51">
        <v>9299</v>
      </c>
      <c r="X51" t="s">
        <v>953</v>
      </c>
    </row>
    <row r="52" spans="22:24" x14ac:dyDescent="0.4">
      <c r="V52" t="s">
        <v>954</v>
      </c>
      <c r="W52">
        <v>9300</v>
      </c>
      <c r="X52" t="s">
        <v>954</v>
      </c>
    </row>
    <row r="53" spans="22:24" x14ac:dyDescent="0.4">
      <c r="V53" t="s">
        <v>955</v>
      </c>
      <c r="W53">
        <v>9301</v>
      </c>
      <c r="X53" t="s">
        <v>955</v>
      </c>
    </row>
    <row r="54" spans="22:24" x14ac:dyDescent="0.4">
      <c r="V54" t="s">
        <v>956</v>
      </c>
      <c r="W54">
        <v>9302</v>
      </c>
      <c r="X54" t="s">
        <v>956</v>
      </c>
    </row>
    <row r="55" spans="22:24" x14ac:dyDescent="0.4">
      <c r="V55" t="s">
        <v>957</v>
      </c>
      <c r="W55">
        <v>9303</v>
      </c>
      <c r="X55" t="s">
        <v>957</v>
      </c>
    </row>
    <row r="56" spans="22:24" x14ac:dyDescent="0.4">
      <c r="V56" t="s">
        <v>958</v>
      </c>
      <c r="W56">
        <v>9304</v>
      </c>
      <c r="X56" t="s">
        <v>958</v>
      </c>
    </row>
    <row r="57" spans="22:24" x14ac:dyDescent="0.4">
      <c r="V57" t="s">
        <v>959</v>
      </c>
      <c r="W57">
        <v>9305</v>
      </c>
      <c r="X57" t="s">
        <v>959</v>
      </c>
    </row>
    <row r="58" spans="22:24" x14ac:dyDescent="0.4">
      <c r="V58" t="s">
        <v>960</v>
      </c>
      <c r="W58">
        <v>9306</v>
      </c>
      <c r="X58" t="s">
        <v>960</v>
      </c>
    </row>
    <row r="59" spans="22:24" x14ac:dyDescent="0.4">
      <c r="V59" t="s">
        <v>961</v>
      </c>
      <c r="W59">
        <v>9307</v>
      </c>
      <c r="X59" t="s">
        <v>961</v>
      </c>
    </row>
    <row r="60" spans="22:24" x14ac:dyDescent="0.4">
      <c r="V60" t="s">
        <v>962</v>
      </c>
      <c r="W60">
        <v>9308</v>
      </c>
      <c r="X60" t="s">
        <v>962</v>
      </c>
    </row>
    <row r="61" spans="22:24" x14ac:dyDescent="0.4">
      <c r="V61" t="s">
        <v>963</v>
      </c>
      <c r="W61">
        <v>9309</v>
      </c>
      <c r="X61" t="s">
        <v>963</v>
      </c>
    </row>
    <row r="62" spans="22:24" x14ac:dyDescent="0.4">
      <c r="V62" t="s">
        <v>964</v>
      </c>
      <c r="W62">
        <v>9310</v>
      </c>
      <c r="X62" t="s">
        <v>964</v>
      </c>
    </row>
    <row r="63" spans="22:24" x14ac:dyDescent="0.4">
      <c r="V63" t="s">
        <v>965</v>
      </c>
      <c r="W63">
        <v>9311</v>
      </c>
      <c r="X63" t="s">
        <v>965</v>
      </c>
    </row>
    <row r="64" spans="22:24" x14ac:dyDescent="0.4">
      <c r="V64" t="s">
        <v>966</v>
      </c>
      <c r="W64">
        <v>9312</v>
      </c>
      <c r="X64" t="s">
        <v>966</v>
      </c>
    </row>
    <row r="65" spans="22:24" x14ac:dyDescent="0.4">
      <c r="V65" t="s">
        <v>967</v>
      </c>
      <c r="W65">
        <v>9313</v>
      </c>
      <c r="X65" t="s">
        <v>967</v>
      </c>
    </row>
    <row r="66" spans="22:24" x14ac:dyDescent="0.4">
      <c r="V66" t="s">
        <v>968</v>
      </c>
      <c r="W66">
        <v>9314</v>
      </c>
      <c r="X66" t="s">
        <v>968</v>
      </c>
    </row>
    <row r="67" spans="22:24" x14ac:dyDescent="0.4">
      <c r="V67" t="s">
        <v>969</v>
      </c>
      <c r="W67">
        <v>9315</v>
      </c>
      <c r="X67" t="s">
        <v>969</v>
      </c>
    </row>
    <row r="68" spans="22:24" x14ac:dyDescent="0.4">
      <c r="V68" t="s">
        <v>970</v>
      </c>
      <c r="W68">
        <v>9316</v>
      </c>
      <c r="X68" t="s">
        <v>970</v>
      </c>
    </row>
    <row r="69" spans="22:24" x14ac:dyDescent="0.4">
      <c r="V69" t="s">
        <v>971</v>
      </c>
      <c r="W69">
        <v>9317</v>
      </c>
      <c r="X69" t="s">
        <v>971</v>
      </c>
    </row>
    <row r="70" spans="22:24" x14ac:dyDescent="0.4">
      <c r="V70" t="s">
        <v>972</v>
      </c>
      <c r="W70">
        <v>9318</v>
      </c>
      <c r="X70" t="s">
        <v>972</v>
      </c>
    </row>
    <row r="71" spans="22:24" x14ac:dyDescent="0.4">
      <c r="V71" t="s">
        <v>973</v>
      </c>
      <c r="W71">
        <v>9319</v>
      </c>
      <c r="X71" t="s">
        <v>973</v>
      </c>
    </row>
    <row r="72" spans="22:24" x14ac:dyDescent="0.4">
      <c r="V72" t="s">
        <v>974</v>
      </c>
      <c r="W72">
        <v>9320</v>
      </c>
      <c r="X72" t="s">
        <v>974</v>
      </c>
    </row>
    <row r="73" spans="22:24" x14ac:dyDescent="0.4">
      <c r="V73" t="s">
        <v>975</v>
      </c>
      <c r="W73">
        <v>9321</v>
      </c>
      <c r="X73" t="s">
        <v>975</v>
      </c>
    </row>
    <row r="74" spans="22:24" x14ac:dyDescent="0.4">
      <c r="V74" t="s">
        <v>976</v>
      </c>
      <c r="W74">
        <v>9322</v>
      </c>
      <c r="X74" t="s">
        <v>976</v>
      </c>
    </row>
    <row r="75" spans="22:24" x14ac:dyDescent="0.4">
      <c r="V75" t="s">
        <v>977</v>
      </c>
      <c r="W75">
        <v>9323</v>
      </c>
      <c r="X75" t="s">
        <v>977</v>
      </c>
    </row>
    <row r="76" spans="22:24" x14ac:dyDescent="0.4">
      <c r="V76" t="s">
        <v>978</v>
      </c>
      <c r="W76">
        <v>9324</v>
      </c>
      <c r="X76" t="s">
        <v>978</v>
      </c>
    </row>
    <row r="77" spans="22:24" x14ac:dyDescent="0.4">
      <c r="V77" t="s">
        <v>979</v>
      </c>
      <c r="W77">
        <v>9325</v>
      </c>
      <c r="X77" t="s">
        <v>979</v>
      </c>
    </row>
    <row r="78" spans="22:24" x14ac:dyDescent="0.4">
      <c r="V78" t="s">
        <v>980</v>
      </c>
      <c r="W78">
        <v>9326</v>
      </c>
      <c r="X78" t="s">
        <v>980</v>
      </c>
    </row>
    <row r="79" spans="22:24" x14ac:dyDescent="0.4">
      <c r="V79" t="s">
        <v>981</v>
      </c>
      <c r="W79">
        <v>9327</v>
      </c>
      <c r="X79" t="s">
        <v>981</v>
      </c>
    </row>
    <row r="80" spans="22:24" x14ac:dyDescent="0.4">
      <c r="V80" t="s">
        <v>982</v>
      </c>
      <c r="W80">
        <v>9328</v>
      </c>
      <c r="X80" t="s">
        <v>982</v>
      </c>
    </row>
    <row r="81" spans="22:24" x14ac:dyDescent="0.4">
      <c r="V81" t="s">
        <v>983</v>
      </c>
      <c r="W81">
        <v>9329</v>
      </c>
      <c r="X81" t="s">
        <v>983</v>
      </c>
    </row>
    <row r="82" spans="22:24" x14ac:dyDescent="0.4">
      <c r="V82" t="s">
        <v>984</v>
      </c>
      <c r="W82">
        <v>9330</v>
      </c>
      <c r="X82" t="s">
        <v>984</v>
      </c>
    </row>
    <row r="83" spans="22:24" x14ac:dyDescent="0.4">
      <c r="V83" t="s">
        <v>985</v>
      </c>
      <c r="W83">
        <v>9331</v>
      </c>
      <c r="X83" t="s">
        <v>985</v>
      </c>
    </row>
    <row r="84" spans="22:24" x14ac:dyDescent="0.4">
      <c r="V84" t="s">
        <v>824</v>
      </c>
      <c r="W84">
        <v>9505</v>
      </c>
      <c r="X84" t="s">
        <v>824</v>
      </c>
    </row>
    <row r="85" spans="22:24" x14ac:dyDescent="0.4">
      <c r="V85" t="s">
        <v>818</v>
      </c>
      <c r="W85">
        <v>9506</v>
      </c>
      <c r="X85" t="s">
        <v>818</v>
      </c>
    </row>
    <row r="86" spans="22:24" x14ac:dyDescent="0.4">
      <c r="V86" t="s">
        <v>825</v>
      </c>
      <c r="W86">
        <v>9507</v>
      </c>
      <c r="X86" t="s">
        <v>825</v>
      </c>
    </row>
    <row r="87" spans="22:24" x14ac:dyDescent="0.4">
      <c r="V87" t="s">
        <v>826</v>
      </c>
      <c r="W87">
        <v>9508</v>
      </c>
      <c r="X87" t="s">
        <v>826</v>
      </c>
    </row>
    <row r="88" spans="22:24" x14ac:dyDescent="0.4">
      <c r="V88" t="s">
        <v>827</v>
      </c>
      <c r="W88">
        <v>9509</v>
      </c>
      <c r="X88" t="s">
        <v>827</v>
      </c>
    </row>
    <row r="89" spans="22:24" x14ac:dyDescent="0.4">
      <c r="V89" t="s">
        <v>828</v>
      </c>
      <c r="W89">
        <v>9510</v>
      </c>
      <c r="X89" t="s">
        <v>828</v>
      </c>
    </row>
    <row r="90" spans="22:24" x14ac:dyDescent="0.4">
      <c r="V90" t="s">
        <v>829</v>
      </c>
      <c r="W90">
        <v>9511</v>
      </c>
      <c r="X90" t="s">
        <v>829</v>
      </c>
    </row>
    <row r="91" spans="22:24" x14ac:dyDescent="0.4">
      <c r="V91" t="s">
        <v>830</v>
      </c>
      <c r="W91">
        <v>9512</v>
      </c>
      <c r="X91" t="s">
        <v>830</v>
      </c>
    </row>
    <row r="92" spans="22:24" x14ac:dyDescent="0.4">
      <c r="V92" t="s">
        <v>831</v>
      </c>
      <c r="W92">
        <v>9513</v>
      </c>
      <c r="X92" t="s">
        <v>831</v>
      </c>
    </row>
    <row r="93" spans="22:24" x14ac:dyDescent="0.4">
      <c r="V93" t="s">
        <v>832</v>
      </c>
      <c r="W93">
        <v>9514</v>
      </c>
      <c r="X93" t="s">
        <v>832</v>
      </c>
    </row>
    <row r="94" spans="22:24" x14ac:dyDescent="0.4">
      <c r="V94" t="s">
        <v>833</v>
      </c>
      <c r="W94">
        <v>9515</v>
      </c>
      <c r="X94" t="s">
        <v>833</v>
      </c>
    </row>
    <row r="95" spans="22:24" x14ac:dyDescent="0.4">
      <c r="V95" t="s">
        <v>834</v>
      </c>
      <c r="W95">
        <v>9516</v>
      </c>
      <c r="X95" t="s">
        <v>834</v>
      </c>
    </row>
    <row r="96" spans="22:24" x14ac:dyDescent="0.4">
      <c r="V96" t="s">
        <v>835</v>
      </c>
      <c r="W96">
        <v>9517</v>
      </c>
      <c r="X96" t="s">
        <v>835</v>
      </c>
    </row>
    <row r="97" spans="22:24" x14ac:dyDescent="0.4">
      <c r="V97" t="s">
        <v>836</v>
      </c>
      <c r="W97">
        <v>9518</v>
      </c>
      <c r="X97" t="s">
        <v>836</v>
      </c>
    </row>
    <row r="98" spans="22:24" x14ac:dyDescent="0.4">
      <c r="V98" t="s">
        <v>837</v>
      </c>
      <c r="W98">
        <v>9519</v>
      </c>
      <c r="X98" t="s">
        <v>837</v>
      </c>
    </row>
    <row r="99" spans="22:24" x14ac:dyDescent="0.4">
      <c r="V99" t="s">
        <v>838</v>
      </c>
      <c r="W99">
        <v>9520</v>
      </c>
      <c r="X99" t="s">
        <v>838</v>
      </c>
    </row>
    <row r="100" spans="22:24" x14ac:dyDescent="0.4">
      <c r="V100" t="s">
        <v>839</v>
      </c>
      <c r="W100">
        <v>9521</v>
      </c>
      <c r="X100" t="s">
        <v>839</v>
      </c>
    </row>
    <row r="101" spans="22:24" x14ac:dyDescent="0.4">
      <c r="V101" t="s">
        <v>840</v>
      </c>
      <c r="W101">
        <v>9522</v>
      </c>
      <c r="X101" t="s">
        <v>840</v>
      </c>
    </row>
    <row r="102" spans="22:24" x14ac:dyDescent="0.4">
      <c r="V102" t="s">
        <v>841</v>
      </c>
      <c r="W102">
        <v>9523</v>
      </c>
      <c r="X102" t="s">
        <v>841</v>
      </c>
    </row>
    <row r="103" spans="22:24" x14ac:dyDescent="0.4">
      <c r="V103" t="s">
        <v>842</v>
      </c>
      <c r="W103">
        <v>9524</v>
      </c>
      <c r="X103" t="s">
        <v>842</v>
      </c>
    </row>
    <row r="104" spans="22:24" x14ac:dyDescent="0.4">
      <c r="V104" t="s">
        <v>843</v>
      </c>
      <c r="W104">
        <v>9525</v>
      </c>
      <c r="X104" t="s">
        <v>843</v>
      </c>
    </row>
    <row r="105" spans="22:24" x14ac:dyDescent="0.4">
      <c r="V105" t="s">
        <v>844</v>
      </c>
      <c r="W105">
        <v>9526</v>
      </c>
      <c r="X105" t="s">
        <v>844</v>
      </c>
    </row>
    <row r="106" spans="22:24" x14ac:dyDescent="0.4">
      <c r="V106" t="s">
        <v>845</v>
      </c>
      <c r="W106">
        <v>9527</v>
      </c>
      <c r="X106" t="s">
        <v>845</v>
      </c>
    </row>
    <row r="107" spans="22:24" x14ac:dyDescent="0.4">
      <c r="V107" t="s">
        <v>846</v>
      </c>
      <c r="W107">
        <v>9528</v>
      </c>
      <c r="X107" t="s">
        <v>846</v>
      </c>
    </row>
    <row r="108" spans="22:24" x14ac:dyDescent="0.4">
      <c r="V108" t="s">
        <v>847</v>
      </c>
      <c r="W108">
        <v>9529</v>
      </c>
      <c r="X108" t="s">
        <v>847</v>
      </c>
    </row>
    <row r="109" spans="22:24" x14ac:dyDescent="0.4">
      <c r="V109" t="s">
        <v>848</v>
      </c>
      <c r="W109">
        <v>9530</v>
      </c>
      <c r="X109" t="s">
        <v>848</v>
      </c>
    </row>
    <row r="110" spans="22:24" x14ac:dyDescent="0.4">
      <c r="V110" t="s">
        <v>849</v>
      </c>
      <c r="W110">
        <v>9531</v>
      </c>
      <c r="X110" t="s">
        <v>849</v>
      </c>
    </row>
    <row r="111" spans="22:24" x14ac:dyDescent="0.4">
      <c r="V111" t="s">
        <v>850</v>
      </c>
      <c r="W111">
        <v>9532</v>
      </c>
      <c r="X111" t="s">
        <v>850</v>
      </c>
    </row>
    <row r="112" spans="22:24" x14ac:dyDescent="0.4">
      <c r="V112" t="s">
        <v>851</v>
      </c>
      <c r="W112">
        <v>9533</v>
      </c>
      <c r="X112" t="s">
        <v>851</v>
      </c>
    </row>
    <row r="113" spans="22:24" x14ac:dyDescent="0.4">
      <c r="V113" t="s">
        <v>852</v>
      </c>
      <c r="W113">
        <v>9534</v>
      </c>
      <c r="X113" t="s">
        <v>852</v>
      </c>
    </row>
    <row r="114" spans="22:24" x14ac:dyDescent="0.4">
      <c r="V114" t="s">
        <v>853</v>
      </c>
      <c r="W114">
        <v>9535</v>
      </c>
      <c r="X114" t="s">
        <v>853</v>
      </c>
    </row>
    <row r="115" spans="22:24" x14ac:dyDescent="0.4">
      <c r="V115" t="s">
        <v>854</v>
      </c>
      <c r="W115">
        <v>9536</v>
      </c>
      <c r="X115" t="s">
        <v>854</v>
      </c>
    </row>
    <row r="116" spans="22:24" x14ac:dyDescent="0.4">
      <c r="V116" t="s">
        <v>855</v>
      </c>
      <c r="W116">
        <v>9537</v>
      </c>
      <c r="X116" t="s">
        <v>855</v>
      </c>
    </row>
    <row r="117" spans="22:24" x14ac:dyDescent="0.4">
      <c r="V117" t="s">
        <v>856</v>
      </c>
      <c r="W117">
        <v>9538</v>
      </c>
      <c r="X117" t="s">
        <v>856</v>
      </c>
    </row>
    <row r="118" spans="22:24" x14ac:dyDescent="0.4">
      <c r="V118" t="s">
        <v>857</v>
      </c>
      <c r="W118">
        <v>9539</v>
      </c>
      <c r="X118" t="s">
        <v>857</v>
      </c>
    </row>
    <row r="119" spans="22:24" x14ac:dyDescent="0.4">
      <c r="V119" t="s">
        <v>858</v>
      </c>
      <c r="W119">
        <v>9540</v>
      </c>
      <c r="X119" t="s">
        <v>858</v>
      </c>
    </row>
    <row r="120" spans="22:24" x14ac:dyDescent="0.4">
      <c r="V120" t="s">
        <v>859</v>
      </c>
      <c r="W120">
        <v>9541</v>
      </c>
      <c r="X120" t="s">
        <v>859</v>
      </c>
    </row>
    <row r="121" spans="22:24" x14ac:dyDescent="0.4">
      <c r="V121" t="s">
        <v>860</v>
      </c>
      <c r="W121">
        <v>9542</v>
      </c>
      <c r="X121" t="s">
        <v>860</v>
      </c>
    </row>
    <row r="122" spans="22:24" x14ac:dyDescent="0.4">
      <c r="V122" t="s">
        <v>861</v>
      </c>
      <c r="W122">
        <v>9543</v>
      </c>
      <c r="X122" t="s">
        <v>861</v>
      </c>
    </row>
    <row r="123" spans="22:24" x14ac:dyDescent="0.4">
      <c r="V123" t="s">
        <v>862</v>
      </c>
      <c r="W123">
        <v>9544</v>
      </c>
      <c r="X123" t="s">
        <v>862</v>
      </c>
    </row>
    <row r="124" spans="22:24" x14ac:dyDescent="0.4">
      <c r="V124" t="s">
        <v>863</v>
      </c>
      <c r="W124">
        <v>9545</v>
      </c>
      <c r="X124" t="s">
        <v>863</v>
      </c>
    </row>
    <row r="125" spans="22:24" x14ac:dyDescent="0.4">
      <c r="V125" t="s">
        <v>864</v>
      </c>
      <c r="W125">
        <v>9546</v>
      </c>
      <c r="X125" t="s">
        <v>864</v>
      </c>
    </row>
    <row r="126" spans="22:24" x14ac:dyDescent="0.4">
      <c r="V126" t="s">
        <v>865</v>
      </c>
      <c r="W126">
        <v>9547</v>
      </c>
      <c r="X126" t="s">
        <v>865</v>
      </c>
    </row>
    <row r="127" spans="22:24" x14ac:dyDescent="0.4">
      <c r="V127" t="s">
        <v>866</v>
      </c>
      <c r="W127">
        <v>9548</v>
      </c>
      <c r="X127" t="s">
        <v>866</v>
      </c>
    </row>
    <row r="128" spans="22:24" x14ac:dyDescent="0.4">
      <c r="V128" t="s">
        <v>867</v>
      </c>
      <c r="W128">
        <v>9549</v>
      </c>
      <c r="X128" t="s">
        <v>867</v>
      </c>
    </row>
    <row r="129" spans="22:24" x14ac:dyDescent="0.4">
      <c r="V129" t="s">
        <v>868</v>
      </c>
      <c r="W129">
        <v>9550</v>
      </c>
      <c r="X129" t="s">
        <v>868</v>
      </c>
    </row>
    <row r="130" spans="22:24" x14ac:dyDescent="0.4">
      <c r="V130" t="s">
        <v>869</v>
      </c>
      <c r="W130">
        <v>9551</v>
      </c>
      <c r="X130" t="s">
        <v>869</v>
      </c>
    </row>
    <row r="131" spans="22:24" x14ac:dyDescent="0.4">
      <c r="V131" t="s">
        <v>870</v>
      </c>
      <c r="W131">
        <v>9552</v>
      </c>
      <c r="X131" t="s">
        <v>870</v>
      </c>
    </row>
    <row r="132" spans="22:24" x14ac:dyDescent="0.4">
      <c r="V132" t="s">
        <v>871</v>
      </c>
      <c r="W132">
        <v>9553</v>
      </c>
      <c r="X132" t="s">
        <v>871</v>
      </c>
    </row>
    <row r="133" spans="22:24" x14ac:dyDescent="0.4">
      <c r="V133" t="s">
        <v>872</v>
      </c>
      <c r="W133">
        <v>9554</v>
      </c>
      <c r="X133" t="s">
        <v>872</v>
      </c>
    </row>
    <row r="134" spans="22:24" x14ac:dyDescent="0.4">
      <c r="V134" t="s">
        <v>873</v>
      </c>
      <c r="W134">
        <v>9555</v>
      </c>
      <c r="X134" t="s">
        <v>873</v>
      </c>
    </row>
    <row r="135" spans="22:24" x14ac:dyDescent="0.4">
      <c r="V135" t="s">
        <v>874</v>
      </c>
      <c r="W135">
        <v>9556</v>
      </c>
      <c r="X135" t="s">
        <v>874</v>
      </c>
    </row>
    <row r="136" spans="22:24" x14ac:dyDescent="0.4">
      <c r="V136" t="s">
        <v>875</v>
      </c>
      <c r="W136">
        <v>9557</v>
      </c>
      <c r="X136" t="s">
        <v>875</v>
      </c>
    </row>
    <row r="137" spans="22:24" x14ac:dyDescent="0.4">
      <c r="V137" t="s">
        <v>876</v>
      </c>
      <c r="W137">
        <v>9558</v>
      </c>
      <c r="X137" t="s">
        <v>876</v>
      </c>
    </row>
    <row r="138" spans="22:24" x14ac:dyDescent="0.4">
      <c r="V138" t="s">
        <v>877</v>
      </c>
      <c r="W138">
        <v>9559</v>
      </c>
      <c r="X138" t="s">
        <v>877</v>
      </c>
    </row>
    <row r="139" spans="22:24" x14ac:dyDescent="0.4">
      <c r="V139" t="s">
        <v>878</v>
      </c>
      <c r="W139">
        <v>9560</v>
      </c>
      <c r="X139" t="s">
        <v>878</v>
      </c>
    </row>
    <row r="140" spans="22:24" x14ac:dyDescent="0.4">
      <c r="V140" t="s">
        <v>879</v>
      </c>
      <c r="W140">
        <v>9561</v>
      </c>
      <c r="X140" t="s">
        <v>879</v>
      </c>
    </row>
    <row r="141" spans="22:24" x14ac:dyDescent="0.4">
      <c r="V141" t="s">
        <v>880</v>
      </c>
      <c r="W141">
        <v>9562</v>
      </c>
      <c r="X141" t="s">
        <v>880</v>
      </c>
    </row>
    <row r="142" spans="22:24" x14ac:dyDescent="0.4">
      <c r="V142" t="s">
        <v>881</v>
      </c>
      <c r="W142">
        <v>9563</v>
      </c>
      <c r="X142" t="s">
        <v>881</v>
      </c>
    </row>
    <row r="143" spans="22:24" x14ac:dyDescent="0.4">
      <c r="V143" t="s">
        <v>882</v>
      </c>
      <c r="W143">
        <v>9564</v>
      </c>
      <c r="X143" t="s">
        <v>882</v>
      </c>
    </row>
    <row r="144" spans="22:24" x14ac:dyDescent="0.4">
      <c r="V144" t="s">
        <v>883</v>
      </c>
      <c r="W144">
        <v>9565</v>
      </c>
      <c r="X144" t="s">
        <v>883</v>
      </c>
    </row>
    <row r="145" spans="22:24" x14ac:dyDescent="0.4">
      <c r="V145" t="s">
        <v>884</v>
      </c>
      <c r="W145">
        <v>9566</v>
      </c>
      <c r="X145" t="s">
        <v>884</v>
      </c>
    </row>
    <row r="146" spans="22:24" x14ac:dyDescent="0.4">
      <c r="V146" t="s">
        <v>885</v>
      </c>
      <c r="W146">
        <v>9567</v>
      </c>
      <c r="X146" t="s">
        <v>885</v>
      </c>
    </row>
    <row r="147" spans="22:24" x14ac:dyDescent="0.4">
      <c r="V147" t="s">
        <v>886</v>
      </c>
      <c r="W147">
        <v>9568</v>
      </c>
      <c r="X147" t="s">
        <v>886</v>
      </c>
    </row>
    <row r="148" spans="22:24" x14ac:dyDescent="0.4">
      <c r="V148" t="s">
        <v>887</v>
      </c>
      <c r="W148">
        <v>9569</v>
      </c>
      <c r="X148" t="s">
        <v>887</v>
      </c>
    </row>
    <row r="149" spans="22:24" x14ac:dyDescent="0.4">
      <c r="V149" t="s">
        <v>888</v>
      </c>
      <c r="W149">
        <v>9570</v>
      </c>
      <c r="X149" t="s">
        <v>888</v>
      </c>
    </row>
    <row r="150" spans="22:24" x14ac:dyDescent="0.4">
      <c r="V150" t="s">
        <v>889</v>
      </c>
      <c r="W150">
        <v>9571</v>
      </c>
      <c r="X150" t="s">
        <v>889</v>
      </c>
    </row>
    <row r="151" spans="22:24" x14ac:dyDescent="0.4">
      <c r="V151" t="s">
        <v>890</v>
      </c>
      <c r="W151">
        <v>9572</v>
      </c>
      <c r="X151" t="s">
        <v>890</v>
      </c>
    </row>
    <row r="152" spans="22:24" x14ac:dyDescent="0.4">
      <c r="V152" t="s">
        <v>891</v>
      </c>
      <c r="W152">
        <v>9573</v>
      </c>
      <c r="X152" t="s">
        <v>891</v>
      </c>
    </row>
    <row r="153" spans="22:24" x14ac:dyDescent="0.4">
      <c r="V153" t="s">
        <v>892</v>
      </c>
      <c r="W153">
        <v>9574</v>
      </c>
      <c r="X153" t="s">
        <v>892</v>
      </c>
    </row>
    <row r="154" spans="22:24" x14ac:dyDescent="0.4">
      <c r="V154" t="s">
        <v>893</v>
      </c>
      <c r="W154">
        <v>9575</v>
      </c>
      <c r="X154" t="s">
        <v>893</v>
      </c>
    </row>
    <row r="155" spans="22:24" x14ac:dyDescent="0.4">
      <c r="V155" t="s">
        <v>894</v>
      </c>
      <c r="W155">
        <v>9576</v>
      </c>
      <c r="X155" t="s">
        <v>894</v>
      </c>
    </row>
    <row r="156" spans="22:24" x14ac:dyDescent="0.4">
      <c r="V156" t="s">
        <v>895</v>
      </c>
      <c r="W156">
        <v>9577</v>
      </c>
      <c r="X156" t="s">
        <v>895</v>
      </c>
    </row>
    <row r="157" spans="22:24" x14ac:dyDescent="0.4">
      <c r="V157" t="s">
        <v>896</v>
      </c>
      <c r="W157">
        <v>9578</v>
      </c>
      <c r="X157" t="s">
        <v>896</v>
      </c>
    </row>
    <row r="158" spans="22:24" x14ac:dyDescent="0.4">
      <c r="V158" t="s">
        <v>897</v>
      </c>
      <c r="W158">
        <v>9579</v>
      </c>
      <c r="X158" t="s">
        <v>897</v>
      </c>
    </row>
    <row r="159" spans="22:24" x14ac:dyDescent="0.4">
      <c r="V159" t="s">
        <v>898</v>
      </c>
      <c r="W159">
        <v>9580</v>
      </c>
      <c r="X159" t="s">
        <v>898</v>
      </c>
    </row>
    <row r="160" spans="22:24" x14ac:dyDescent="0.4">
      <c r="V160" t="s">
        <v>899</v>
      </c>
      <c r="W160">
        <v>9581</v>
      </c>
      <c r="X160" t="s">
        <v>899</v>
      </c>
    </row>
    <row r="161" spans="22:24" x14ac:dyDescent="0.4">
      <c r="V161" t="s">
        <v>900</v>
      </c>
      <c r="W161">
        <v>9582</v>
      </c>
      <c r="X161" t="s">
        <v>900</v>
      </c>
    </row>
    <row r="162" spans="22:24" x14ac:dyDescent="0.4">
      <c r="V162" t="s">
        <v>901</v>
      </c>
      <c r="W162">
        <v>9583</v>
      </c>
      <c r="X162" t="s">
        <v>901</v>
      </c>
    </row>
    <row r="163" spans="22:24" x14ac:dyDescent="0.4">
      <c r="V163" t="s">
        <v>902</v>
      </c>
      <c r="W163">
        <v>9584</v>
      </c>
      <c r="X163" t="s">
        <v>902</v>
      </c>
    </row>
    <row r="164" spans="22:24" x14ac:dyDescent="0.4">
      <c r="V164" t="s">
        <v>903</v>
      </c>
      <c r="W164">
        <v>9585</v>
      </c>
      <c r="X164" t="s">
        <v>903</v>
      </c>
    </row>
    <row r="165" spans="22:24" x14ac:dyDescent="0.4">
      <c r="V165" t="s">
        <v>904</v>
      </c>
      <c r="W165">
        <v>9586</v>
      </c>
      <c r="X165" t="s">
        <v>904</v>
      </c>
    </row>
    <row r="166" spans="22:24" x14ac:dyDescent="0.4">
      <c r="V166" t="s">
        <v>905</v>
      </c>
      <c r="W166">
        <v>9587</v>
      </c>
      <c r="X166" t="s">
        <v>905</v>
      </c>
    </row>
    <row r="167" spans="22:24" x14ac:dyDescent="0.4">
      <c r="V167" t="s">
        <v>906</v>
      </c>
      <c r="W167">
        <v>9588</v>
      </c>
      <c r="X167" t="s">
        <v>906</v>
      </c>
    </row>
    <row r="168" spans="22:24" x14ac:dyDescent="0.4">
      <c r="V168" t="s">
        <v>907</v>
      </c>
      <c r="W168">
        <v>9589</v>
      </c>
      <c r="X168" t="s">
        <v>907</v>
      </c>
    </row>
    <row r="169" spans="22:24" x14ac:dyDescent="0.4">
      <c r="V169" t="s">
        <v>908</v>
      </c>
      <c r="W169">
        <v>9590</v>
      </c>
      <c r="X169" t="s">
        <v>908</v>
      </c>
    </row>
    <row r="170" spans="22:24" x14ac:dyDescent="0.4">
      <c r="V170" t="s">
        <v>986</v>
      </c>
      <c r="W170">
        <f>CODE(V170)</f>
        <v>8508</v>
      </c>
      <c r="X170" t="s">
        <v>986</v>
      </c>
    </row>
    <row r="171" spans="22:24" x14ac:dyDescent="0.4">
      <c r="V171" t="s">
        <v>987</v>
      </c>
      <c r="W171">
        <f>CODE(V171)</f>
        <v>8481</v>
      </c>
      <c r="X171" t="s">
        <v>987</v>
      </c>
    </row>
  </sheetData>
  <phoneticPr fontId="5"/>
  <pageMargins left="0.7" right="0.7" top="0.75" bottom="0.75" header="0.3" footer="0.3"/>
  <pageSetup paperSize="9" orientation="portrait" r:id="rId1"/>
  <drawing r:id="rId2"/>
  <legacyDrawing r:id="rId3"/>
  <controls>
    <mc:AlternateContent xmlns:mc="http://schemas.openxmlformats.org/markup-compatibility/2006">
      <mc:Choice Requires="x14">
        <control shapeId="14337" r:id="rId4" name="BarCodeCtrl1">
          <controlPr defaultSize="0" autoLine="0" autoPict="0" linkedCell="I1" r:id="rId5">
            <anchor moveWithCells="1" sizeWithCells="1">
              <from>
                <xdr:col>15</xdr:col>
                <xdr:colOff>390525</xdr:colOff>
                <xdr:row>1</xdr:row>
                <xdr:rowOff>47625</xdr:rowOff>
              </from>
              <to>
                <xdr:col>18</xdr:col>
                <xdr:colOff>323850</xdr:colOff>
                <xdr:row>10</xdr:row>
                <xdr:rowOff>28575</xdr:rowOff>
              </to>
            </anchor>
          </controlPr>
        </control>
      </mc:Choice>
      <mc:Fallback>
        <control shapeId="14337" r:id="rId4" name="BarCodeCtrl1"/>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2:I57"/>
  <sheetViews>
    <sheetView workbookViewId="0">
      <selection activeCell="C5" sqref="C5"/>
    </sheetView>
  </sheetViews>
  <sheetFormatPr defaultColWidth="9" defaultRowHeight="15.75" x14ac:dyDescent="0.35"/>
  <cols>
    <col min="1" max="1" width="3.25" style="75" bestFit="1" customWidth="1"/>
    <col min="2" max="2" width="5.125" style="75" bestFit="1" customWidth="1"/>
    <col min="3" max="3" width="8.875" style="77" customWidth="1"/>
    <col min="4" max="4" width="4.75" style="76" bestFit="1" customWidth="1"/>
    <col min="5" max="5" width="9" style="76"/>
    <col min="6" max="6" width="25.5" style="76" bestFit="1" customWidth="1"/>
    <col min="7" max="7" width="5" style="76" bestFit="1" customWidth="1"/>
    <col min="8" max="9" width="4.5" style="76" bestFit="1" customWidth="1"/>
    <col min="10" max="16384" width="9" style="76"/>
  </cols>
  <sheetData>
    <row r="2" spans="1:9" x14ac:dyDescent="0.35">
      <c r="B2" s="75" t="s">
        <v>705</v>
      </c>
      <c r="C2" s="127" t="s">
        <v>808</v>
      </c>
    </row>
    <row r="4" spans="1:9" x14ac:dyDescent="0.35">
      <c r="A4" s="76"/>
      <c r="B4" s="75" t="s">
        <v>706</v>
      </c>
      <c r="C4" s="127" t="s">
        <v>809</v>
      </c>
    </row>
    <row r="5" spans="1:9" x14ac:dyDescent="0.35">
      <c r="C5" s="85"/>
    </row>
    <row r="6" spans="1:9" ht="16.5" customHeight="1" x14ac:dyDescent="0.35">
      <c r="A6" s="75" t="str">
        <f>LEFT($C$2,1)</f>
        <v>5</v>
      </c>
      <c r="C6" s="78"/>
    </row>
    <row r="7" spans="1:9" s="79" customFormat="1" x14ac:dyDescent="0.35">
      <c r="A7" s="75" t="str">
        <f>LEFT($C$4,1)</f>
        <v>1</v>
      </c>
      <c r="C7" s="79" t="str">
        <f>A6&amp;"枚中の"&amp;A7</f>
        <v>5枚中の1</v>
      </c>
      <c r="D7" s="79" t="s">
        <v>402</v>
      </c>
      <c r="E7" s="79" t="s">
        <v>703</v>
      </c>
      <c r="F7" s="79" t="s">
        <v>25</v>
      </c>
      <c r="G7" s="79" t="s">
        <v>23</v>
      </c>
      <c r="H7" s="79" t="s">
        <v>26</v>
      </c>
      <c r="I7" s="79" t="s">
        <v>704</v>
      </c>
    </row>
    <row r="8" spans="1:9" x14ac:dyDescent="0.35">
      <c r="A8" s="75">
        <v>0</v>
      </c>
      <c r="B8" s="75">
        <v>1</v>
      </c>
      <c r="C8" s="76" t="str">
        <f>IFERROR(MID($C$2,8*A8+2,8),"")</f>
        <v>30012123</v>
      </c>
      <c r="D8" s="76">
        <f>IFERROR(VLOOKUP(LEFT($C8,4)+0,教育課程!$H:$K,2,0),"")</f>
        <v>2013</v>
      </c>
      <c r="E8" s="76" t="str">
        <f>IFERROR(VLOOKUP(LEFT($C8,4)+0,教育課程!$H:$K,3,0),"")</f>
        <v>国語</v>
      </c>
      <c r="F8" s="76" t="str">
        <f>IFERROR(VLOOKUP(LEFT($C8,4)+0,教育課程!$H:$K,4,0),"")</f>
        <v>国語総合</v>
      </c>
      <c r="G8" s="76">
        <f ca="1">IFERROR(IF(MID($C8,5,2)+0&lt;=RIGHT(YEAR(NOW()),2),MID($C8,5,2)+2000,MID($C8,5,2)+1900)+0,"")</f>
        <v>2021</v>
      </c>
      <c r="H8" s="76">
        <f>IFERROR(MID($C8,7,1)+0,"")</f>
        <v>2</v>
      </c>
      <c r="I8" s="76">
        <f>IFERROR(MID($C8,8,1)+0,"")</f>
        <v>3</v>
      </c>
    </row>
    <row r="9" spans="1:9" x14ac:dyDescent="0.35">
      <c r="A9" s="75">
        <v>0</v>
      </c>
      <c r="B9" s="75">
        <v>2</v>
      </c>
      <c r="C9" s="76" t="str">
        <f>IFERROR(MID($C$4,8*A9+2,8),"")</f>
        <v>30712242</v>
      </c>
      <c r="D9" s="76">
        <f>IFERROR(VLOOKUP(LEFT($C9,4)+0,教育課程!$H:$K,2,0),"")</f>
        <v>2013</v>
      </c>
      <c r="E9" s="76" t="str">
        <f>IFERROR(VLOOKUP(LEFT($C9,4)+0,教育課程!$H:$K,3,0),"")</f>
        <v>学校設定教科</v>
      </c>
      <c r="F9" s="76" t="str">
        <f>IFERROR(VLOOKUP(LEFT($C9,4)+0,教育課程!$H:$K,4,0),"")</f>
        <v>学校設定科目</v>
      </c>
      <c r="G9" s="76">
        <f t="shared" ref="G9:G57" ca="1" si="0">IFERROR(IF(MID($C9,5,2)+0&lt;=RIGHT(YEAR(NOW()),2),MID($C9,5,2)+2000,MID($C9,5,2)+1900)+0,"")</f>
        <v>2022</v>
      </c>
      <c r="H9" s="76">
        <f t="shared" ref="H9:H57" si="1">IFERROR(MID($C9,7,1)+0,"")</f>
        <v>4</v>
      </c>
      <c r="I9" s="76">
        <f t="shared" ref="I9:I57" si="2">IFERROR(MID($C9,8,1)+0,"")</f>
        <v>2</v>
      </c>
    </row>
    <row r="10" spans="1:9" x14ac:dyDescent="0.35">
      <c r="A10" s="75">
        <v>1</v>
      </c>
      <c r="B10" s="75">
        <v>3</v>
      </c>
      <c r="C10" s="76" t="str">
        <f t="shared" ref="C10" si="3">IFERROR(MID($C$2,8*A10+2,8),"")</f>
        <v>40682331</v>
      </c>
      <c r="D10" s="76">
        <f>IFERROR(VLOOKUP(LEFT($C10,4)+0,教育課程!$H:$K,2,0),"")</f>
        <v>2022</v>
      </c>
      <c r="E10" s="76" t="str">
        <f>IFERROR(VLOOKUP(LEFT($C10,4)+0,教育課程!$H:$K,3,0),"")</f>
        <v>教科なし</v>
      </c>
      <c r="F10" s="76" t="str">
        <f>IFERROR(VLOOKUP(LEFT($C10,4)+0,教育課程!$H:$K,4,0),"")</f>
        <v>留学</v>
      </c>
      <c r="G10" s="76">
        <f t="shared" ca="1" si="0"/>
        <v>2023</v>
      </c>
      <c r="H10" s="76">
        <f t="shared" si="1"/>
        <v>3</v>
      </c>
      <c r="I10" s="76">
        <f t="shared" si="2"/>
        <v>1</v>
      </c>
    </row>
    <row r="11" spans="1:9" x14ac:dyDescent="0.35">
      <c r="A11" s="75">
        <v>1</v>
      </c>
      <c r="B11" s="75">
        <v>4</v>
      </c>
      <c r="C11" s="76" t="str">
        <f t="shared" ref="C11" si="4">IFERROR(MID($C$4,8*A11+2,8),"")</f>
        <v/>
      </c>
      <c r="D11" s="76" t="str">
        <f>IFERROR(VLOOKUP(LEFT($C11,4)+0,教育課程!$H:$K,2,0),"")</f>
        <v/>
      </c>
      <c r="E11" s="76" t="str">
        <f>IFERROR(VLOOKUP(LEFT($C11,4)+0,教育課程!$H:$K,3,0),"")</f>
        <v/>
      </c>
      <c r="F11" s="76" t="str">
        <f>IFERROR(VLOOKUP(LEFT($C11,4)+0,教育課程!$H:$K,4,0),"")</f>
        <v/>
      </c>
      <c r="G11" s="76" t="str">
        <f t="shared" ca="1" si="0"/>
        <v/>
      </c>
      <c r="H11" s="76" t="str">
        <f t="shared" si="1"/>
        <v/>
      </c>
      <c r="I11" s="76" t="str">
        <f t="shared" si="2"/>
        <v/>
      </c>
    </row>
    <row r="12" spans="1:9" x14ac:dyDescent="0.35">
      <c r="A12" s="75">
        <v>2</v>
      </c>
      <c r="B12" s="75">
        <v>5</v>
      </c>
      <c r="C12" s="76" t="str">
        <f t="shared" ref="C12" si="5">IFERROR(MID($C$2,8*A12+2,8),"")</f>
        <v/>
      </c>
      <c r="D12" s="76" t="str">
        <f>IFERROR(VLOOKUP(LEFT($C12,4)+0,教育課程!$H:$K,2,0),"")</f>
        <v/>
      </c>
      <c r="E12" s="76" t="str">
        <f>IFERROR(VLOOKUP(LEFT($C12,4)+0,教育課程!$H:$K,3,0),"")</f>
        <v/>
      </c>
      <c r="F12" s="76" t="str">
        <f>IFERROR(VLOOKUP(LEFT($C12,4)+0,教育課程!$H:$K,4,0),"")</f>
        <v/>
      </c>
      <c r="G12" s="76" t="str">
        <f t="shared" ca="1" si="0"/>
        <v/>
      </c>
      <c r="H12" s="76" t="str">
        <f t="shared" si="1"/>
        <v/>
      </c>
      <c r="I12" s="76" t="str">
        <f t="shared" si="2"/>
        <v/>
      </c>
    </row>
    <row r="13" spans="1:9" x14ac:dyDescent="0.35">
      <c r="A13" s="75">
        <v>2</v>
      </c>
      <c r="B13" s="75">
        <v>6</v>
      </c>
      <c r="C13" s="76" t="str">
        <f t="shared" ref="C13" si="6">IFERROR(MID($C$4,8*A13+2,8),"")</f>
        <v/>
      </c>
      <c r="D13" s="76" t="str">
        <f>IFERROR(VLOOKUP(LEFT($C13,4)+0,教育課程!$H:$K,2,0),"")</f>
        <v/>
      </c>
      <c r="E13" s="76" t="str">
        <f>IFERROR(VLOOKUP(LEFT($C13,4)+0,教育課程!$H:$K,3,0),"")</f>
        <v/>
      </c>
      <c r="F13" s="76" t="str">
        <f>IFERROR(VLOOKUP(LEFT($C13,4)+0,教育課程!$H:$K,4,0),"")</f>
        <v/>
      </c>
      <c r="G13" s="76" t="str">
        <f t="shared" ca="1" si="0"/>
        <v/>
      </c>
      <c r="H13" s="76" t="str">
        <f t="shared" si="1"/>
        <v/>
      </c>
      <c r="I13" s="76" t="str">
        <f t="shared" si="2"/>
        <v/>
      </c>
    </row>
    <row r="14" spans="1:9" x14ac:dyDescent="0.35">
      <c r="A14" s="75">
        <v>3</v>
      </c>
      <c r="B14" s="75">
        <v>7</v>
      </c>
      <c r="C14" s="76" t="str">
        <f t="shared" ref="C14" si="7">IFERROR(MID($C$2,8*A14+2,8),"")</f>
        <v/>
      </c>
      <c r="D14" s="76" t="str">
        <f>IFERROR(VLOOKUP(LEFT($C14,4)+0,教育課程!$H:$K,2,0),"")</f>
        <v/>
      </c>
      <c r="E14" s="76" t="str">
        <f>IFERROR(VLOOKUP(LEFT($C14,4)+0,教育課程!$H:$K,3,0),"")</f>
        <v/>
      </c>
      <c r="F14" s="76" t="str">
        <f>IFERROR(VLOOKUP(LEFT($C14,4)+0,教育課程!$H:$K,4,0),"")</f>
        <v/>
      </c>
      <c r="G14" s="76" t="str">
        <f t="shared" ca="1" si="0"/>
        <v/>
      </c>
      <c r="H14" s="76" t="str">
        <f t="shared" si="1"/>
        <v/>
      </c>
      <c r="I14" s="76" t="str">
        <f t="shared" si="2"/>
        <v/>
      </c>
    </row>
    <row r="15" spans="1:9" x14ac:dyDescent="0.35">
      <c r="A15" s="75">
        <v>3</v>
      </c>
      <c r="B15" s="75">
        <v>8</v>
      </c>
      <c r="C15" s="76" t="str">
        <f t="shared" ref="C15" si="8">IFERROR(MID($C$4,8*A15+2,8),"")</f>
        <v/>
      </c>
      <c r="D15" s="76" t="str">
        <f>IFERROR(VLOOKUP(LEFT($C15,4)+0,教育課程!$H:$K,2,0),"")</f>
        <v/>
      </c>
      <c r="E15" s="76" t="str">
        <f>IFERROR(VLOOKUP(LEFT($C15,4)+0,教育課程!$H:$K,3,0),"")</f>
        <v/>
      </c>
      <c r="F15" s="76" t="str">
        <f>IFERROR(VLOOKUP(LEFT($C15,4)+0,教育課程!$H:$K,4,0),"")</f>
        <v/>
      </c>
      <c r="G15" s="76" t="str">
        <f t="shared" ca="1" si="0"/>
        <v/>
      </c>
      <c r="H15" s="76" t="str">
        <f t="shared" si="1"/>
        <v/>
      </c>
      <c r="I15" s="76" t="str">
        <f t="shared" si="2"/>
        <v/>
      </c>
    </row>
    <row r="16" spans="1:9" x14ac:dyDescent="0.35">
      <c r="A16" s="75">
        <v>4</v>
      </c>
      <c r="B16" s="75">
        <v>9</v>
      </c>
      <c r="C16" s="76" t="str">
        <f t="shared" ref="C16" si="9">IFERROR(MID($C$2,8*A16+2,8),"")</f>
        <v/>
      </c>
      <c r="D16" s="76" t="str">
        <f>IFERROR(VLOOKUP(LEFT($C16,4)+0,教育課程!$H:$K,2,0),"")</f>
        <v/>
      </c>
      <c r="E16" s="76" t="str">
        <f>IFERROR(VLOOKUP(LEFT($C16,4)+0,教育課程!$H:$K,3,0),"")</f>
        <v/>
      </c>
      <c r="F16" s="76" t="str">
        <f>IFERROR(VLOOKUP(LEFT($C16,4)+0,教育課程!$H:$K,4,0),"")</f>
        <v/>
      </c>
      <c r="G16" s="76" t="str">
        <f t="shared" ca="1" si="0"/>
        <v/>
      </c>
      <c r="H16" s="76" t="str">
        <f t="shared" si="1"/>
        <v/>
      </c>
      <c r="I16" s="76" t="str">
        <f t="shared" si="2"/>
        <v/>
      </c>
    </row>
    <row r="17" spans="1:9" x14ac:dyDescent="0.35">
      <c r="A17" s="75">
        <v>4</v>
      </c>
      <c r="B17" s="75">
        <v>10</v>
      </c>
      <c r="C17" s="76" t="str">
        <f t="shared" ref="C17" si="10">IFERROR(MID($C$4,8*A17+2,8),"")</f>
        <v/>
      </c>
      <c r="D17" s="76" t="str">
        <f>IFERROR(VLOOKUP(LEFT($C17,4)+0,教育課程!$H:$K,2,0),"")</f>
        <v/>
      </c>
      <c r="E17" s="76" t="str">
        <f>IFERROR(VLOOKUP(LEFT($C17,4)+0,教育課程!$H:$K,3,0),"")</f>
        <v/>
      </c>
      <c r="F17" s="76" t="str">
        <f>IFERROR(VLOOKUP(LEFT($C17,4)+0,教育課程!$H:$K,4,0),"")</f>
        <v/>
      </c>
      <c r="G17" s="76" t="str">
        <f t="shared" ca="1" si="0"/>
        <v/>
      </c>
      <c r="H17" s="76" t="str">
        <f t="shared" si="1"/>
        <v/>
      </c>
      <c r="I17" s="76" t="str">
        <f t="shared" si="2"/>
        <v/>
      </c>
    </row>
    <row r="18" spans="1:9" x14ac:dyDescent="0.35">
      <c r="A18" s="75">
        <v>5</v>
      </c>
      <c r="B18" s="75">
        <v>11</v>
      </c>
      <c r="C18" s="76" t="str">
        <f t="shared" ref="C18" si="11">IFERROR(MID($C$2,8*A18+2,8),"")</f>
        <v/>
      </c>
      <c r="D18" s="76" t="str">
        <f>IFERROR(VLOOKUP(LEFT($C18,4)+0,教育課程!$H:$K,2,0),"")</f>
        <v/>
      </c>
      <c r="E18" s="76" t="str">
        <f>IFERROR(VLOOKUP(LEFT($C18,4)+0,教育課程!$H:$K,3,0),"")</f>
        <v/>
      </c>
      <c r="F18" s="76" t="str">
        <f>IFERROR(VLOOKUP(LEFT($C18,4)+0,教育課程!$H:$K,4,0),"")</f>
        <v/>
      </c>
      <c r="G18" s="76" t="str">
        <f t="shared" ca="1" si="0"/>
        <v/>
      </c>
      <c r="H18" s="76" t="str">
        <f t="shared" si="1"/>
        <v/>
      </c>
      <c r="I18" s="76" t="str">
        <f t="shared" si="2"/>
        <v/>
      </c>
    </row>
    <row r="19" spans="1:9" x14ac:dyDescent="0.35">
      <c r="A19" s="75">
        <v>5</v>
      </c>
      <c r="B19" s="75">
        <v>12</v>
      </c>
      <c r="C19" s="76" t="str">
        <f t="shared" ref="C19" si="12">IFERROR(MID($C$4,8*A19+2,8),"")</f>
        <v/>
      </c>
      <c r="D19" s="76" t="str">
        <f>IFERROR(VLOOKUP(LEFT($C19,4)+0,教育課程!$H:$K,2,0),"")</f>
        <v/>
      </c>
      <c r="E19" s="76" t="str">
        <f>IFERROR(VLOOKUP(LEFT($C19,4)+0,教育課程!$H:$K,3,0),"")</f>
        <v/>
      </c>
      <c r="F19" s="76" t="str">
        <f>IFERROR(VLOOKUP(LEFT($C19,4)+0,教育課程!$H:$K,4,0),"")</f>
        <v/>
      </c>
      <c r="G19" s="76" t="str">
        <f t="shared" ca="1" si="0"/>
        <v/>
      </c>
      <c r="H19" s="76" t="str">
        <f t="shared" si="1"/>
        <v/>
      </c>
      <c r="I19" s="76" t="str">
        <f t="shared" si="2"/>
        <v/>
      </c>
    </row>
    <row r="20" spans="1:9" x14ac:dyDescent="0.35">
      <c r="A20" s="75">
        <v>6</v>
      </c>
      <c r="B20" s="75">
        <v>13</v>
      </c>
      <c r="C20" s="76" t="str">
        <f t="shared" ref="C20" si="13">IFERROR(MID($C$2,8*A20+2,8),"")</f>
        <v/>
      </c>
      <c r="D20" s="76" t="str">
        <f>IFERROR(VLOOKUP(LEFT($C20,4)+0,教育課程!$H:$K,2,0),"")</f>
        <v/>
      </c>
      <c r="E20" s="76" t="str">
        <f>IFERROR(VLOOKUP(LEFT($C20,4)+0,教育課程!$H:$K,3,0),"")</f>
        <v/>
      </c>
      <c r="F20" s="76" t="str">
        <f>IFERROR(VLOOKUP(LEFT($C20,4)+0,教育課程!$H:$K,4,0),"")</f>
        <v/>
      </c>
      <c r="G20" s="76" t="str">
        <f t="shared" ca="1" si="0"/>
        <v/>
      </c>
      <c r="H20" s="76" t="str">
        <f t="shared" si="1"/>
        <v/>
      </c>
      <c r="I20" s="76" t="str">
        <f t="shared" si="2"/>
        <v/>
      </c>
    </row>
    <row r="21" spans="1:9" x14ac:dyDescent="0.35">
      <c r="A21" s="75">
        <v>6</v>
      </c>
      <c r="B21" s="75">
        <v>14</v>
      </c>
      <c r="C21" s="76" t="str">
        <f t="shared" ref="C21" si="14">IFERROR(MID($C$4,8*A21+2,8),"")</f>
        <v/>
      </c>
      <c r="D21" s="76" t="str">
        <f>IFERROR(VLOOKUP(LEFT($C21,4)+0,教育課程!$H:$K,2,0),"")</f>
        <v/>
      </c>
      <c r="E21" s="76" t="str">
        <f>IFERROR(VLOOKUP(LEFT($C21,4)+0,教育課程!$H:$K,3,0),"")</f>
        <v/>
      </c>
      <c r="F21" s="76" t="str">
        <f>IFERROR(VLOOKUP(LEFT($C21,4)+0,教育課程!$H:$K,4,0),"")</f>
        <v/>
      </c>
      <c r="G21" s="76" t="str">
        <f t="shared" ca="1" si="0"/>
        <v/>
      </c>
      <c r="H21" s="76" t="str">
        <f t="shared" si="1"/>
        <v/>
      </c>
      <c r="I21" s="76" t="str">
        <f t="shared" si="2"/>
        <v/>
      </c>
    </row>
    <row r="22" spans="1:9" x14ac:dyDescent="0.35">
      <c r="A22" s="75">
        <v>7</v>
      </c>
      <c r="B22" s="75">
        <v>15</v>
      </c>
      <c r="C22" s="76" t="str">
        <f t="shared" ref="C22" si="15">IFERROR(MID($C$2,8*A22+2,8),"")</f>
        <v/>
      </c>
      <c r="D22" s="76" t="str">
        <f>IFERROR(VLOOKUP(LEFT($C22,4)+0,教育課程!$H:$K,2,0),"")</f>
        <v/>
      </c>
      <c r="E22" s="76" t="str">
        <f>IFERROR(VLOOKUP(LEFT($C22,4)+0,教育課程!$H:$K,3,0),"")</f>
        <v/>
      </c>
      <c r="F22" s="76" t="str">
        <f>IFERROR(VLOOKUP(LEFT($C22,4)+0,教育課程!$H:$K,4,0),"")</f>
        <v/>
      </c>
      <c r="G22" s="76" t="str">
        <f t="shared" ca="1" si="0"/>
        <v/>
      </c>
      <c r="H22" s="76" t="str">
        <f t="shared" si="1"/>
        <v/>
      </c>
      <c r="I22" s="76" t="str">
        <f t="shared" si="2"/>
        <v/>
      </c>
    </row>
    <row r="23" spans="1:9" x14ac:dyDescent="0.35">
      <c r="A23" s="75">
        <v>7</v>
      </c>
      <c r="B23" s="75">
        <v>16</v>
      </c>
      <c r="C23" s="76" t="str">
        <f t="shared" ref="C23" si="16">IFERROR(MID($C$4,8*A23+2,8),"")</f>
        <v/>
      </c>
      <c r="D23" s="76" t="str">
        <f>IFERROR(VLOOKUP(LEFT($C23,4)+0,教育課程!$H:$K,2,0),"")</f>
        <v/>
      </c>
      <c r="E23" s="76" t="str">
        <f>IFERROR(VLOOKUP(LEFT($C23,4)+0,教育課程!$H:$K,3,0),"")</f>
        <v/>
      </c>
      <c r="F23" s="76" t="str">
        <f>IFERROR(VLOOKUP(LEFT($C23,4)+0,教育課程!$H:$K,4,0),"")</f>
        <v/>
      </c>
      <c r="G23" s="76" t="str">
        <f t="shared" ca="1" si="0"/>
        <v/>
      </c>
      <c r="H23" s="76" t="str">
        <f t="shared" si="1"/>
        <v/>
      </c>
      <c r="I23" s="76" t="str">
        <f t="shared" si="2"/>
        <v/>
      </c>
    </row>
    <row r="24" spans="1:9" x14ac:dyDescent="0.35">
      <c r="A24" s="75">
        <v>8</v>
      </c>
      <c r="B24" s="75">
        <v>17</v>
      </c>
      <c r="C24" s="76" t="str">
        <f t="shared" ref="C24" si="17">IFERROR(MID($C$2,8*A24+2,8),"")</f>
        <v/>
      </c>
      <c r="D24" s="76" t="str">
        <f>IFERROR(VLOOKUP(LEFT($C24,4)+0,教育課程!$H:$K,2,0),"")</f>
        <v/>
      </c>
      <c r="E24" s="76" t="str">
        <f>IFERROR(VLOOKUP(LEFT($C24,4)+0,教育課程!$H:$K,3,0),"")</f>
        <v/>
      </c>
      <c r="F24" s="76" t="str">
        <f>IFERROR(VLOOKUP(LEFT($C24,4)+0,教育課程!$H:$K,4,0),"")</f>
        <v/>
      </c>
      <c r="G24" s="76" t="str">
        <f t="shared" ca="1" si="0"/>
        <v/>
      </c>
      <c r="H24" s="76" t="str">
        <f t="shared" si="1"/>
        <v/>
      </c>
      <c r="I24" s="76" t="str">
        <f t="shared" si="2"/>
        <v/>
      </c>
    </row>
    <row r="25" spans="1:9" x14ac:dyDescent="0.35">
      <c r="A25" s="75">
        <v>8</v>
      </c>
      <c r="B25" s="75">
        <v>18</v>
      </c>
      <c r="C25" s="76" t="str">
        <f t="shared" ref="C25" si="18">IFERROR(MID($C$4,8*A25+2,8),"")</f>
        <v/>
      </c>
      <c r="D25" s="76" t="str">
        <f>IFERROR(VLOOKUP(LEFT($C25,4)+0,教育課程!$H:$K,2,0),"")</f>
        <v/>
      </c>
      <c r="E25" s="76" t="str">
        <f>IFERROR(VLOOKUP(LEFT($C25,4)+0,教育課程!$H:$K,3,0),"")</f>
        <v/>
      </c>
      <c r="F25" s="76" t="str">
        <f>IFERROR(VLOOKUP(LEFT($C25,4)+0,教育課程!$H:$K,4,0),"")</f>
        <v/>
      </c>
      <c r="G25" s="76" t="str">
        <f t="shared" ca="1" si="0"/>
        <v/>
      </c>
      <c r="H25" s="76" t="str">
        <f t="shared" si="1"/>
        <v/>
      </c>
      <c r="I25" s="76" t="str">
        <f t="shared" si="2"/>
        <v/>
      </c>
    </row>
    <row r="26" spans="1:9" x14ac:dyDescent="0.35">
      <c r="A26" s="75">
        <v>9</v>
      </c>
      <c r="B26" s="75">
        <v>19</v>
      </c>
      <c r="C26" s="76" t="str">
        <f t="shared" ref="C26" si="19">IFERROR(MID($C$2,8*A26+2,8),"")</f>
        <v/>
      </c>
      <c r="D26" s="76" t="str">
        <f>IFERROR(VLOOKUP(LEFT($C26,4)+0,教育課程!$H:$K,2,0),"")</f>
        <v/>
      </c>
      <c r="E26" s="76" t="str">
        <f>IFERROR(VLOOKUP(LEFT($C26,4)+0,教育課程!$H:$K,3,0),"")</f>
        <v/>
      </c>
      <c r="F26" s="76" t="str">
        <f>IFERROR(VLOOKUP(LEFT($C26,4)+0,教育課程!$H:$K,4,0),"")</f>
        <v/>
      </c>
      <c r="G26" s="76" t="str">
        <f t="shared" ca="1" si="0"/>
        <v/>
      </c>
      <c r="H26" s="76" t="str">
        <f t="shared" si="1"/>
        <v/>
      </c>
      <c r="I26" s="76" t="str">
        <f t="shared" si="2"/>
        <v/>
      </c>
    </row>
    <row r="27" spans="1:9" x14ac:dyDescent="0.35">
      <c r="A27" s="75">
        <v>9</v>
      </c>
      <c r="B27" s="75">
        <v>20</v>
      </c>
      <c r="C27" s="76" t="str">
        <f t="shared" ref="C27" si="20">IFERROR(MID($C$4,8*A27+2,8),"")</f>
        <v/>
      </c>
      <c r="D27" s="76" t="str">
        <f>IFERROR(VLOOKUP(LEFT($C27,4)+0,教育課程!$H:$K,2,0),"")</f>
        <v/>
      </c>
      <c r="E27" s="76" t="str">
        <f>IFERROR(VLOOKUP(LEFT($C27,4)+0,教育課程!$H:$K,3,0),"")</f>
        <v/>
      </c>
      <c r="F27" s="76" t="str">
        <f>IFERROR(VLOOKUP(LEFT($C27,4)+0,教育課程!$H:$K,4,0),"")</f>
        <v/>
      </c>
      <c r="G27" s="76" t="str">
        <f t="shared" ca="1" si="0"/>
        <v/>
      </c>
      <c r="H27" s="76" t="str">
        <f t="shared" si="1"/>
        <v/>
      </c>
      <c r="I27" s="76" t="str">
        <f t="shared" si="2"/>
        <v/>
      </c>
    </row>
    <row r="28" spans="1:9" x14ac:dyDescent="0.35">
      <c r="A28" s="75">
        <v>10</v>
      </c>
      <c r="B28" s="75">
        <v>21</v>
      </c>
      <c r="C28" s="76" t="str">
        <f t="shared" ref="C28" si="21">IFERROR(MID($C$2,8*A28+2,8),"")</f>
        <v/>
      </c>
      <c r="D28" s="76" t="str">
        <f>IFERROR(VLOOKUP(LEFT($C28,4)+0,教育課程!$H:$K,2,0),"")</f>
        <v/>
      </c>
      <c r="E28" s="76" t="str">
        <f>IFERROR(VLOOKUP(LEFT($C28,4)+0,教育課程!$H:$K,3,0),"")</f>
        <v/>
      </c>
      <c r="F28" s="76" t="str">
        <f>IFERROR(VLOOKUP(LEFT($C28,4)+0,教育課程!$H:$K,4,0),"")</f>
        <v/>
      </c>
      <c r="G28" s="76" t="str">
        <f t="shared" ca="1" si="0"/>
        <v/>
      </c>
      <c r="H28" s="76" t="str">
        <f t="shared" si="1"/>
        <v/>
      </c>
      <c r="I28" s="76" t="str">
        <f t="shared" si="2"/>
        <v/>
      </c>
    </row>
    <row r="29" spans="1:9" x14ac:dyDescent="0.35">
      <c r="A29" s="75">
        <v>10</v>
      </c>
      <c r="B29" s="75">
        <v>22</v>
      </c>
      <c r="C29" s="76" t="str">
        <f t="shared" ref="C29" si="22">IFERROR(MID($C$4,8*A29+2,8),"")</f>
        <v/>
      </c>
      <c r="D29" s="76" t="str">
        <f>IFERROR(VLOOKUP(LEFT($C29,4)+0,教育課程!$H:$K,2,0),"")</f>
        <v/>
      </c>
      <c r="E29" s="76" t="str">
        <f>IFERROR(VLOOKUP(LEFT($C29,4)+0,教育課程!$H:$K,3,0),"")</f>
        <v/>
      </c>
      <c r="F29" s="76" t="str">
        <f>IFERROR(VLOOKUP(LEFT($C29,4)+0,教育課程!$H:$K,4,0),"")</f>
        <v/>
      </c>
      <c r="G29" s="76" t="str">
        <f t="shared" ca="1" si="0"/>
        <v/>
      </c>
      <c r="H29" s="76" t="str">
        <f t="shared" si="1"/>
        <v/>
      </c>
      <c r="I29" s="76" t="str">
        <f t="shared" si="2"/>
        <v/>
      </c>
    </row>
    <row r="30" spans="1:9" x14ac:dyDescent="0.35">
      <c r="A30" s="75">
        <v>11</v>
      </c>
      <c r="B30" s="75">
        <v>23</v>
      </c>
      <c r="C30" s="76" t="str">
        <f t="shared" ref="C30" si="23">IFERROR(MID($C$2,8*A30+2,8),"")</f>
        <v/>
      </c>
      <c r="D30" s="76" t="str">
        <f>IFERROR(VLOOKUP(LEFT($C30,4)+0,教育課程!$H:$K,2,0),"")</f>
        <v/>
      </c>
      <c r="E30" s="76" t="str">
        <f>IFERROR(VLOOKUP(LEFT($C30,4)+0,教育課程!$H:$K,3,0),"")</f>
        <v/>
      </c>
      <c r="F30" s="76" t="str">
        <f>IFERROR(VLOOKUP(LEFT($C30,4)+0,教育課程!$H:$K,4,0),"")</f>
        <v/>
      </c>
      <c r="G30" s="76" t="str">
        <f t="shared" ca="1" si="0"/>
        <v/>
      </c>
      <c r="H30" s="76" t="str">
        <f t="shared" si="1"/>
        <v/>
      </c>
      <c r="I30" s="76" t="str">
        <f t="shared" si="2"/>
        <v/>
      </c>
    </row>
    <row r="31" spans="1:9" x14ac:dyDescent="0.35">
      <c r="A31" s="75">
        <v>11</v>
      </c>
      <c r="B31" s="75">
        <v>24</v>
      </c>
      <c r="C31" s="76" t="str">
        <f t="shared" ref="C31" si="24">IFERROR(MID($C$4,8*A31+2,8),"")</f>
        <v/>
      </c>
      <c r="D31" s="76" t="str">
        <f>IFERROR(VLOOKUP(LEFT($C31,4)+0,教育課程!$H:$K,2,0),"")</f>
        <v/>
      </c>
      <c r="E31" s="76" t="str">
        <f>IFERROR(VLOOKUP(LEFT($C31,4)+0,教育課程!$H:$K,3,0),"")</f>
        <v/>
      </c>
      <c r="F31" s="76" t="str">
        <f>IFERROR(VLOOKUP(LEFT($C31,4)+0,教育課程!$H:$K,4,0),"")</f>
        <v/>
      </c>
      <c r="G31" s="76" t="str">
        <f t="shared" ca="1" si="0"/>
        <v/>
      </c>
      <c r="H31" s="76" t="str">
        <f t="shared" si="1"/>
        <v/>
      </c>
      <c r="I31" s="76" t="str">
        <f t="shared" si="2"/>
        <v/>
      </c>
    </row>
    <row r="32" spans="1:9" x14ac:dyDescent="0.35">
      <c r="A32" s="75">
        <v>12</v>
      </c>
      <c r="B32" s="75">
        <v>25</v>
      </c>
      <c r="C32" s="76" t="str">
        <f t="shared" ref="C32" si="25">IFERROR(MID($C$2,8*A32+2,8),"")</f>
        <v/>
      </c>
      <c r="D32" s="76" t="str">
        <f>IFERROR(VLOOKUP(LEFT($C32,4)+0,教育課程!$H:$K,2,0),"")</f>
        <v/>
      </c>
      <c r="E32" s="76" t="str">
        <f>IFERROR(VLOOKUP(LEFT($C32,4)+0,教育課程!$H:$K,3,0),"")</f>
        <v/>
      </c>
      <c r="F32" s="76" t="str">
        <f>IFERROR(VLOOKUP(LEFT($C32,4)+0,教育課程!$H:$K,4,0),"")</f>
        <v/>
      </c>
      <c r="G32" s="76" t="str">
        <f t="shared" ca="1" si="0"/>
        <v/>
      </c>
      <c r="H32" s="76" t="str">
        <f t="shared" si="1"/>
        <v/>
      </c>
      <c r="I32" s="76" t="str">
        <f t="shared" si="2"/>
        <v/>
      </c>
    </row>
    <row r="33" spans="1:9" x14ac:dyDescent="0.35">
      <c r="A33" s="75">
        <v>12</v>
      </c>
      <c r="B33" s="75">
        <v>26</v>
      </c>
      <c r="C33" s="76" t="str">
        <f t="shared" ref="C33" si="26">IFERROR(MID($C$4,8*A33+2,8),"")</f>
        <v/>
      </c>
      <c r="D33" s="76" t="str">
        <f>IFERROR(VLOOKUP(LEFT($C33,4)+0,教育課程!$H:$K,2,0),"")</f>
        <v/>
      </c>
      <c r="E33" s="76" t="str">
        <f>IFERROR(VLOOKUP(LEFT($C33,4)+0,教育課程!$H:$K,3,0),"")</f>
        <v/>
      </c>
      <c r="F33" s="76" t="str">
        <f>IFERROR(VLOOKUP(LEFT($C33,4)+0,教育課程!$H:$K,4,0),"")</f>
        <v/>
      </c>
      <c r="G33" s="76" t="str">
        <f t="shared" ca="1" si="0"/>
        <v/>
      </c>
      <c r="H33" s="76" t="str">
        <f t="shared" si="1"/>
        <v/>
      </c>
      <c r="I33" s="76" t="str">
        <f t="shared" si="2"/>
        <v/>
      </c>
    </row>
    <row r="34" spans="1:9" x14ac:dyDescent="0.35">
      <c r="A34" s="75">
        <v>13</v>
      </c>
      <c r="B34" s="75">
        <v>27</v>
      </c>
      <c r="C34" s="76" t="str">
        <f t="shared" ref="C34" si="27">IFERROR(MID($C$2,8*A34+2,8),"")</f>
        <v/>
      </c>
      <c r="D34" s="76" t="str">
        <f>IFERROR(VLOOKUP(LEFT($C34,4)+0,教育課程!$H:$K,2,0),"")</f>
        <v/>
      </c>
      <c r="E34" s="76" t="str">
        <f>IFERROR(VLOOKUP(LEFT($C34,4)+0,教育課程!$H:$K,3,0),"")</f>
        <v/>
      </c>
      <c r="F34" s="76" t="str">
        <f>IFERROR(VLOOKUP(LEFT($C34,4)+0,教育課程!$H:$K,4,0),"")</f>
        <v/>
      </c>
      <c r="G34" s="76" t="str">
        <f t="shared" ca="1" si="0"/>
        <v/>
      </c>
      <c r="H34" s="76" t="str">
        <f t="shared" si="1"/>
        <v/>
      </c>
      <c r="I34" s="76" t="str">
        <f t="shared" si="2"/>
        <v/>
      </c>
    </row>
    <row r="35" spans="1:9" x14ac:dyDescent="0.35">
      <c r="A35" s="75">
        <v>13</v>
      </c>
      <c r="B35" s="75">
        <v>28</v>
      </c>
      <c r="C35" s="76" t="str">
        <f t="shared" ref="C35" si="28">IFERROR(MID($C$4,8*A35+2,8),"")</f>
        <v/>
      </c>
      <c r="D35" s="76" t="str">
        <f>IFERROR(VLOOKUP(LEFT($C35,4)+0,教育課程!$H:$K,2,0),"")</f>
        <v/>
      </c>
      <c r="E35" s="76" t="str">
        <f>IFERROR(VLOOKUP(LEFT($C35,4)+0,教育課程!$H:$K,3,0),"")</f>
        <v/>
      </c>
      <c r="F35" s="76" t="str">
        <f>IFERROR(VLOOKUP(LEFT($C35,4)+0,教育課程!$H:$K,4,0),"")</f>
        <v/>
      </c>
      <c r="G35" s="76" t="str">
        <f t="shared" ca="1" si="0"/>
        <v/>
      </c>
      <c r="H35" s="76" t="str">
        <f t="shared" si="1"/>
        <v/>
      </c>
      <c r="I35" s="76" t="str">
        <f t="shared" si="2"/>
        <v/>
      </c>
    </row>
    <row r="36" spans="1:9" x14ac:dyDescent="0.35">
      <c r="A36" s="75">
        <v>14</v>
      </c>
      <c r="B36" s="75">
        <v>29</v>
      </c>
      <c r="C36" s="76" t="str">
        <f t="shared" ref="C36" si="29">IFERROR(MID($C$2,8*A36+2,8),"")</f>
        <v/>
      </c>
      <c r="D36" s="76" t="str">
        <f>IFERROR(VLOOKUP(LEFT($C36,4)+0,教育課程!$H:$K,2,0),"")</f>
        <v/>
      </c>
      <c r="E36" s="76" t="str">
        <f>IFERROR(VLOOKUP(LEFT($C36,4)+0,教育課程!$H:$K,3,0),"")</f>
        <v/>
      </c>
      <c r="F36" s="76" t="str">
        <f>IFERROR(VLOOKUP(LEFT($C36,4)+0,教育課程!$H:$K,4,0),"")</f>
        <v/>
      </c>
      <c r="G36" s="76" t="str">
        <f t="shared" ca="1" si="0"/>
        <v/>
      </c>
      <c r="H36" s="76" t="str">
        <f t="shared" si="1"/>
        <v/>
      </c>
      <c r="I36" s="76" t="str">
        <f t="shared" si="2"/>
        <v/>
      </c>
    </row>
    <row r="37" spans="1:9" x14ac:dyDescent="0.35">
      <c r="A37" s="75">
        <v>14</v>
      </c>
      <c r="B37" s="75">
        <v>30</v>
      </c>
      <c r="C37" s="76" t="str">
        <f t="shared" ref="C37" si="30">IFERROR(MID($C$4,8*A37+2,8),"")</f>
        <v/>
      </c>
      <c r="D37" s="76" t="str">
        <f>IFERROR(VLOOKUP(LEFT($C37,4)+0,教育課程!$H:$K,2,0),"")</f>
        <v/>
      </c>
      <c r="E37" s="76" t="str">
        <f>IFERROR(VLOOKUP(LEFT($C37,4)+0,教育課程!$H:$K,3,0),"")</f>
        <v/>
      </c>
      <c r="F37" s="76" t="str">
        <f>IFERROR(VLOOKUP(LEFT($C37,4)+0,教育課程!$H:$K,4,0),"")</f>
        <v/>
      </c>
      <c r="G37" s="76" t="str">
        <f t="shared" ca="1" si="0"/>
        <v/>
      </c>
      <c r="H37" s="76" t="str">
        <f t="shared" si="1"/>
        <v/>
      </c>
      <c r="I37" s="76" t="str">
        <f t="shared" si="2"/>
        <v/>
      </c>
    </row>
    <row r="38" spans="1:9" x14ac:dyDescent="0.35">
      <c r="A38" s="75">
        <v>15</v>
      </c>
      <c r="B38" s="75">
        <v>31</v>
      </c>
      <c r="C38" s="76" t="str">
        <f t="shared" ref="C38" si="31">IFERROR(MID($C$2,8*A38+2,8),"")</f>
        <v/>
      </c>
      <c r="D38" s="76" t="str">
        <f>IFERROR(VLOOKUP(LEFT($C38,4)+0,教育課程!$H:$K,2,0),"")</f>
        <v/>
      </c>
      <c r="E38" s="76" t="str">
        <f>IFERROR(VLOOKUP(LEFT($C38,4)+0,教育課程!$H:$K,3,0),"")</f>
        <v/>
      </c>
      <c r="F38" s="76" t="str">
        <f>IFERROR(VLOOKUP(LEFT($C38,4)+0,教育課程!$H:$K,4,0),"")</f>
        <v/>
      </c>
      <c r="G38" s="76" t="str">
        <f t="shared" ca="1" si="0"/>
        <v/>
      </c>
      <c r="H38" s="76" t="str">
        <f t="shared" si="1"/>
        <v/>
      </c>
      <c r="I38" s="76" t="str">
        <f t="shared" si="2"/>
        <v/>
      </c>
    </row>
    <row r="39" spans="1:9" x14ac:dyDescent="0.35">
      <c r="A39" s="75">
        <v>15</v>
      </c>
      <c r="B39" s="75">
        <v>32</v>
      </c>
      <c r="C39" s="76" t="str">
        <f t="shared" ref="C39" si="32">IFERROR(MID($C$4,8*A39+2,8),"")</f>
        <v/>
      </c>
      <c r="D39" s="76" t="str">
        <f>IFERROR(VLOOKUP(LEFT($C39,4)+0,教育課程!$H:$K,2,0),"")</f>
        <v/>
      </c>
      <c r="E39" s="76" t="str">
        <f>IFERROR(VLOOKUP(LEFT($C39,4)+0,教育課程!$H:$K,3,0),"")</f>
        <v/>
      </c>
      <c r="F39" s="76" t="str">
        <f>IFERROR(VLOOKUP(LEFT($C39,4)+0,教育課程!$H:$K,4,0),"")</f>
        <v/>
      </c>
      <c r="G39" s="76" t="str">
        <f t="shared" ca="1" si="0"/>
        <v/>
      </c>
      <c r="H39" s="76" t="str">
        <f t="shared" si="1"/>
        <v/>
      </c>
      <c r="I39" s="76" t="str">
        <f t="shared" si="2"/>
        <v/>
      </c>
    </row>
    <row r="40" spans="1:9" x14ac:dyDescent="0.35">
      <c r="A40" s="75">
        <v>16</v>
      </c>
      <c r="B40" s="75">
        <v>33</v>
      </c>
      <c r="C40" s="76" t="str">
        <f t="shared" ref="C40" si="33">IFERROR(MID($C$2,8*A40+2,8),"")</f>
        <v/>
      </c>
      <c r="D40" s="76" t="str">
        <f>IFERROR(VLOOKUP(LEFT($C40,4)+0,教育課程!$H:$K,2,0),"")</f>
        <v/>
      </c>
      <c r="E40" s="76" t="str">
        <f>IFERROR(VLOOKUP(LEFT($C40,4)+0,教育課程!$H:$K,3,0),"")</f>
        <v/>
      </c>
      <c r="F40" s="76" t="str">
        <f>IFERROR(VLOOKUP(LEFT($C40,4)+0,教育課程!$H:$K,4,0),"")</f>
        <v/>
      </c>
      <c r="G40" s="76" t="str">
        <f t="shared" ca="1" si="0"/>
        <v/>
      </c>
      <c r="H40" s="76" t="str">
        <f t="shared" si="1"/>
        <v/>
      </c>
      <c r="I40" s="76" t="str">
        <f t="shared" si="2"/>
        <v/>
      </c>
    </row>
    <row r="41" spans="1:9" x14ac:dyDescent="0.35">
      <c r="A41" s="75">
        <v>16</v>
      </c>
      <c r="B41" s="75">
        <v>34</v>
      </c>
      <c r="C41" s="76" t="str">
        <f t="shared" ref="C41" si="34">IFERROR(MID($C$4,8*A41+2,8),"")</f>
        <v/>
      </c>
      <c r="D41" s="76" t="str">
        <f>IFERROR(VLOOKUP(LEFT($C41,4)+0,教育課程!$H:$K,2,0),"")</f>
        <v/>
      </c>
      <c r="E41" s="76" t="str">
        <f>IFERROR(VLOOKUP(LEFT($C41,4)+0,教育課程!$H:$K,3,0),"")</f>
        <v/>
      </c>
      <c r="F41" s="76" t="str">
        <f>IFERROR(VLOOKUP(LEFT($C41,4)+0,教育課程!$H:$K,4,0),"")</f>
        <v/>
      </c>
      <c r="G41" s="76" t="str">
        <f t="shared" ca="1" si="0"/>
        <v/>
      </c>
      <c r="H41" s="76" t="str">
        <f t="shared" si="1"/>
        <v/>
      </c>
      <c r="I41" s="76" t="str">
        <f t="shared" si="2"/>
        <v/>
      </c>
    </row>
    <row r="42" spans="1:9" x14ac:dyDescent="0.35">
      <c r="A42" s="75">
        <v>17</v>
      </c>
      <c r="B42" s="75">
        <v>35</v>
      </c>
      <c r="C42" s="76" t="str">
        <f t="shared" ref="C42" si="35">IFERROR(MID($C$2,8*A42+2,8),"")</f>
        <v/>
      </c>
      <c r="D42" s="76" t="str">
        <f>IFERROR(VLOOKUP(LEFT($C42,4)+0,教育課程!$H:$K,2,0),"")</f>
        <v/>
      </c>
      <c r="E42" s="76" t="str">
        <f>IFERROR(VLOOKUP(LEFT($C42,4)+0,教育課程!$H:$K,3,0),"")</f>
        <v/>
      </c>
      <c r="F42" s="76" t="str">
        <f>IFERROR(VLOOKUP(LEFT($C42,4)+0,教育課程!$H:$K,4,0),"")</f>
        <v/>
      </c>
      <c r="G42" s="76" t="str">
        <f t="shared" ca="1" si="0"/>
        <v/>
      </c>
      <c r="H42" s="76" t="str">
        <f t="shared" si="1"/>
        <v/>
      </c>
      <c r="I42" s="76" t="str">
        <f t="shared" si="2"/>
        <v/>
      </c>
    </row>
    <row r="43" spans="1:9" x14ac:dyDescent="0.35">
      <c r="A43" s="75">
        <v>17</v>
      </c>
      <c r="B43" s="75">
        <v>36</v>
      </c>
      <c r="C43" s="76" t="str">
        <f t="shared" ref="C43" si="36">IFERROR(MID($C$4,8*A43+2,8),"")</f>
        <v/>
      </c>
      <c r="D43" s="76" t="str">
        <f>IFERROR(VLOOKUP(LEFT($C43,4)+0,教育課程!$H:$K,2,0),"")</f>
        <v/>
      </c>
      <c r="E43" s="76" t="str">
        <f>IFERROR(VLOOKUP(LEFT($C43,4)+0,教育課程!$H:$K,3,0),"")</f>
        <v/>
      </c>
      <c r="F43" s="76" t="str">
        <f>IFERROR(VLOOKUP(LEFT($C43,4)+0,教育課程!$H:$K,4,0),"")</f>
        <v/>
      </c>
      <c r="G43" s="76" t="str">
        <f t="shared" ca="1" si="0"/>
        <v/>
      </c>
      <c r="H43" s="76" t="str">
        <f t="shared" si="1"/>
        <v/>
      </c>
      <c r="I43" s="76" t="str">
        <f t="shared" si="2"/>
        <v/>
      </c>
    </row>
    <row r="44" spans="1:9" x14ac:dyDescent="0.35">
      <c r="A44" s="75">
        <v>18</v>
      </c>
      <c r="B44" s="75">
        <v>37</v>
      </c>
      <c r="C44" s="76" t="str">
        <f t="shared" ref="C44" si="37">IFERROR(MID($C$2,8*A44+2,8),"")</f>
        <v/>
      </c>
      <c r="D44" s="76" t="str">
        <f>IFERROR(VLOOKUP(LEFT($C44,4)+0,教育課程!$H:$K,2,0),"")</f>
        <v/>
      </c>
      <c r="E44" s="76" t="str">
        <f>IFERROR(VLOOKUP(LEFT($C44,4)+0,教育課程!$H:$K,3,0),"")</f>
        <v/>
      </c>
      <c r="F44" s="76" t="str">
        <f>IFERROR(VLOOKUP(LEFT($C44,4)+0,教育課程!$H:$K,4,0),"")</f>
        <v/>
      </c>
      <c r="G44" s="76" t="str">
        <f t="shared" ca="1" si="0"/>
        <v/>
      </c>
      <c r="H44" s="76" t="str">
        <f t="shared" si="1"/>
        <v/>
      </c>
      <c r="I44" s="76" t="str">
        <f t="shared" si="2"/>
        <v/>
      </c>
    </row>
    <row r="45" spans="1:9" x14ac:dyDescent="0.35">
      <c r="A45" s="75">
        <v>18</v>
      </c>
      <c r="B45" s="75">
        <v>38</v>
      </c>
      <c r="C45" s="76" t="str">
        <f t="shared" ref="C45" si="38">IFERROR(MID($C$4,8*A45+2,8),"")</f>
        <v/>
      </c>
      <c r="D45" s="76" t="str">
        <f>IFERROR(VLOOKUP(LEFT($C45,4)+0,教育課程!$H:$K,2,0),"")</f>
        <v/>
      </c>
      <c r="E45" s="76" t="str">
        <f>IFERROR(VLOOKUP(LEFT($C45,4)+0,教育課程!$H:$K,3,0),"")</f>
        <v/>
      </c>
      <c r="F45" s="76" t="str">
        <f>IFERROR(VLOOKUP(LEFT($C45,4)+0,教育課程!$H:$K,4,0),"")</f>
        <v/>
      </c>
      <c r="G45" s="76" t="str">
        <f t="shared" ca="1" si="0"/>
        <v/>
      </c>
      <c r="H45" s="76" t="str">
        <f t="shared" si="1"/>
        <v/>
      </c>
      <c r="I45" s="76" t="str">
        <f t="shared" si="2"/>
        <v/>
      </c>
    </row>
    <row r="46" spans="1:9" x14ac:dyDescent="0.35">
      <c r="A46" s="75">
        <v>19</v>
      </c>
      <c r="B46" s="75">
        <v>39</v>
      </c>
      <c r="C46" s="76" t="str">
        <f t="shared" ref="C46" si="39">IFERROR(MID($C$2,8*A46+2,8),"")</f>
        <v/>
      </c>
      <c r="D46" s="76" t="str">
        <f>IFERROR(VLOOKUP(LEFT($C46,4)+0,教育課程!$H:$K,2,0),"")</f>
        <v/>
      </c>
      <c r="E46" s="76" t="str">
        <f>IFERROR(VLOOKUP(LEFT($C46,4)+0,教育課程!$H:$K,3,0),"")</f>
        <v/>
      </c>
      <c r="F46" s="76" t="str">
        <f>IFERROR(VLOOKUP(LEFT($C46,4)+0,教育課程!$H:$K,4,0),"")</f>
        <v/>
      </c>
      <c r="G46" s="76" t="str">
        <f t="shared" ca="1" si="0"/>
        <v/>
      </c>
      <c r="H46" s="76" t="str">
        <f t="shared" si="1"/>
        <v/>
      </c>
      <c r="I46" s="76" t="str">
        <f t="shared" si="2"/>
        <v/>
      </c>
    </row>
    <row r="47" spans="1:9" x14ac:dyDescent="0.35">
      <c r="A47" s="75">
        <v>19</v>
      </c>
      <c r="B47" s="75">
        <v>40</v>
      </c>
      <c r="C47" s="76" t="str">
        <f t="shared" ref="C47" si="40">IFERROR(MID($C$4,8*A47+2,8),"")</f>
        <v/>
      </c>
      <c r="D47" s="76" t="str">
        <f>IFERROR(VLOOKUP(LEFT($C47,4)+0,教育課程!$H:$K,2,0),"")</f>
        <v/>
      </c>
      <c r="E47" s="76" t="str">
        <f>IFERROR(VLOOKUP(LEFT($C47,4)+0,教育課程!$H:$K,3,0),"")</f>
        <v/>
      </c>
      <c r="F47" s="76" t="str">
        <f>IFERROR(VLOOKUP(LEFT($C47,4)+0,教育課程!$H:$K,4,0),"")</f>
        <v/>
      </c>
      <c r="G47" s="76" t="str">
        <f t="shared" ca="1" si="0"/>
        <v/>
      </c>
      <c r="H47" s="76" t="str">
        <f t="shared" si="1"/>
        <v/>
      </c>
      <c r="I47" s="76" t="str">
        <f t="shared" si="2"/>
        <v/>
      </c>
    </row>
    <row r="48" spans="1:9" x14ac:dyDescent="0.35">
      <c r="A48" s="75">
        <v>20</v>
      </c>
      <c r="B48" s="75">
        <v>41</v>
      </c>
      <c r="C48" s="76" t="str">
        <f t="shared" ref="C48" si="41">IFERROR(MID($C$2,8*A48+2,8),"")</f>
        <v/>
      </c>
      <c r="D48" s="76" t="str">
        <f>IFERROR(VLOOKUP(LEFT($C48,4)+0,教育課程!$H:$K,2,0),"")</f>
        <v/>
      </c>
      <c r="E48" s="76" t="str">
        <f>IFERROR(VLOOKUP(LEFT($C48,4)+0,教育課程!$H:$K,3,0),"")</f>
        <v/>
      </c>
      <c r="F48" s="76" t="str">
        <f>IFERROR(VLOOKUP(LEFT($C48,4)+0,教育課程!$H:$K,4,0),"")</f>
        <v/>
      </c>
      <c r="G48" s="76" t="str">
        <f t="shared" ca="1" si="0"/>
        <v/>
      </c>
      <c r="H48" s="76" t="str">
        <f t="shared" si="1"/>
        <v/>
      </c>
      <c r="I48" s="76" t="str">
        <f t="shared" si="2"/>
        <v/>
      </c>
    </row>
    <row r="49" spans="1:9" x14ac:dyDescent="0.35">
      <c r="A49" s="75">
        <v>20</v>
      </c>
      <c r="B49" s="75">
        <v>42</v>
      </c>
      <c r="C49" s="76" t="str">
        <f t="shared" ref="C49" si="42">IFERROR(MID($C$4,8*A49+2,8),"")</f>
        <v/>
      </c>
      <c r="D49" s="76" t="str">
        <f>IFERROR(VLOOKUP(LEFT($C49,4)+0,教育課程!$H:$K,2,0),"")</f>
        <v/>
      </c>
      <c r="E49" s="76" t="str">
        <f>IFERROR(VLOOKUP(LEFT($C49,4)+0,教育課程!$H:$K,3,0),"")</f>
        <v/>
      </c>
      <c r="F49" s="76" t="str">
        <f>IFERROR(VLOOKUP(LEFT($C49,4)+0,教育課程!$H:$K,4,0),"")</f>
        <v/>
      </c>
      <c r="G49" s="76" t="str">
        <f t="shared" ca="1" si="0"/>
        <v/>
      </c>
      <c r="H49" s="76" t="str">
        <f t="shared" si="1"/>
        <v/>
      </c>
      <c r="I49" s="76" t="str">
        <f t="shared" si="2"/>
        <v/>
      </c>
    </row>
    <row r="50" spans="1:9" x14ac:dyDescent="0.35">
      <c r="A50" s="75">
        <v>21</v>
      </c>
      <c r="B50" s="75">
        <v>43</v>
      </c>
      <c r="C50" s="76" t="str">
        <f t="shared" ref="C50" si="43">IFERROR(MID($C$2,8*A50+2,8),"")</f>
        <v/>
      </c>
      <c r="D50" s="76" t="str">
        <f>IFERROR(VLOOKUP(LEFT($C50,4)+0,教育課程!$H:$K,2,0),"")</f>
        <v/>
      </c>
      <c r="E50" s="76" t="str">
        <f>IFERROR(VLOOKUP(LEFT($C50,4)+0,教育課程!$H:$K,3,0),"")</f>
        <v/>
      </c>
      <c r="F50" s="76" t="str">
        <f>IFERROR(VLOOKUP(LEFT($C50,4)+0,教育課程!$H:$K,4,0),"")</f>
        <v/>
      </c>
      <c r="G50" s="76" t="str">
        <f t="shared" ca="1" si="0"/>
        <v/>
      </c>
      <c r="H50" s="76" t="str">
        <f t="shared" si="1"/>
        <v/>
      </c>
      <c r="I50" s="76" t="str">
        <f t="shared" si="2"/>
        <v/>
      </c>
    </row>
    <row r="51" spans="1:9" x14ac:dyDescent="0.35">
      <c r="A51" s="75">
        <v>21</v>
      </c>
      <c r="B51" s="75">
        <v>44</v>
      </c>
      <c r="C51" s="76" t="str">
        <f t="shared" ref="C51" si="44">IFERROR(MID($C$4,8*A51+2,8),"")</f>
        <v/>
      </c>
      <c r="D51" s="76" t="str">
        <f>IFERROR(VLOOKUP(LEFT($C51,4)+0,教育課程!$H:$K,2,0),"")</f>
        <v/>
      </c>
      <c r="E51" s="76" t="str">
        <f>IFERROR(VLOOKUP(LEFT($C51,4)+0,教育課程!$H:$K,3,0),"")</f>
        <v/>
      </c>
      <c r="F51" s="76" t="str">
        <f>IFERROR(VLOOKUP(LEFT($C51,4)+0,教育課程!$H:$K,4,0),"")</f>
        <v/>
      </c>
      <c r="G51" s="76" t="str">
        <f t="shared" ca="1" si="0"/>
        <v/>
      </c>
      <c r="H51" s="76" t="str">
        <f t="shared" si="1"/>
        <v/>
      </c>
      <c r="I51" s="76" t="str">
        <f t="shared" si="2"/>
        <v/>
      </c>
    </row>
    <row r="52" spans="1:9" x14ac:dyDescent="0.35">
      <c r="A52" s="75">
        <v>22</v>
      </c>
      <c r="B52" s="75">
        <v>45</v>
      </c>
      <c r="C52" s="76" t="str">
        <f t="shared" ref="C52" si="45">IFERROR(MID($C$2,8*A52+2,8),"")</f>
        <v/>
      </c>
      <c r="D52" s="76" t="str">
        <f>IFERROR(VLOOKUP(LEFT($C52,4)+0,教育課程!$H:$K,2,0),"")</f>
        <v/>
      </c>
      <c r="E52" s="76" t="str">
        <f>IFERROR(VLOOKUP(LEFT($C52,4)+0,教育課程!$H:$K,3,0),"")</f>
        <v/>
      </c>
      <c r="F52" s="76" t="str">
        <f>IFERROR(VLOOKUP(LEFT($C52,4)+0,教育課程!$H:$K,4,0),"")</f>
        <v/>
      </c>
      <c r="G52" s="76" t="str">
        <f t="shared" ca="1" si="0"/>
        <v/>
      </c>
      <c r="H52" s="76" t="str">
        <f t="shared" si="1"/>
        <v/>
      </c>
      <c r="I52" s="76" t="str">
        <f t="shared" si="2"/>
        <v/>
      </c>
    </row>
    <row r="53" spans="1:9" x14ac:dyDescent="0.35">
      <c r="A53" s="75">
        <v>22</v>
      </c>
      <c r="B53" s="75">
        <v>46</v>
      </c>
      <c r="C53" s="76" t="str">
        <f t="shared" ref="C53" si="46">IFERROR(MID($C$4,8*A53+2,8),"")</f>
        <v/>
      </c>
      <c r="D53" s="76" t="str">
        <f>IFERROR(VLOOKUP(LEFT($C53,4)+0,教育課程!$H:$K,2,0),"")</f>
        <v/>
      </c>
      <c r="E53" s="76" t="str">
        <f>IFERROR(VLOOKUP(LEFT($C53,4)+0,教育課程!$H:$K,3,0),"")</f>
        <v/>
      </c>
      <c r="F53" s="76" t="str">
        <f>IFERROR(VLOOKUP(LEFT($C53,4)+0,教育課程!$H:$K,4,0),"")</f>
        <v/>
      </c>
      <c r="G53" s="76" t="str">
        <f t="shared" ca="1" si="0"/>
        <v/>
      </c>
      <c r="H53" s="76" t="str">
        <f t="shared" si="1"/>
        <v/>
      </c>
      <c r="I53" s="76" t="str">
        <f t="shared" si="2"/>
        <v/>
      </c>
    </row>
    <row r="54" spans="1:9" x14ac:dyDescent="0.35">
      <c r="A54" s="75">
        <v>23</v>
      </c>
      <c r="B54" s="75">
        <v>47</v>
      </c>
      <c r="C54" s="76" t="str">
        <f t="shared" ref="C54" si="47">IFERROR(MID($C$2,8*A54+2,8),"")</f>
        <v/>
      </c>
      <c r="D54" s="76" t="str">
        <f>IFERROR(VLOOKUP(LEFT($C54,4)+0,教育課程!$H:$K,2,0),"")</f>
        <v/>
      </c>
      <c r="E54" s="76" t="str">
        <f>IFERROR(VLOOKUP(LEFT($C54,4)+0,教育課程!$H:$K,3,0),"")</f>
        <v/>
      </c>
      <c r="F54" s="76" t="str">
        <f>IFERROR(VLOOKUP(LEFT($C54,4)+0,教育課程!$H:$K,4,0),"")</f>
        <v/>
      </c>
      <c r="G54" s="76" t="str">
        <f t="shared" ca="1" si="0"/>
        <v/>
      </c>
      <c r="H54" s="76" t="str">
        <f t="shared" si="1"/>
        <v/>
      </c>
      <c r="I54" s="76" t="str">
        <f t="shared" si="2"/>
        <v/>
      </c>
    </row>
    <row r="55" spans="1:9" x14ac:dyDescent="0.35">
      <c r="A55" s="75">
        <v>23</v>
      </c>
      <c r="B55" s="75">
        <v>48</v>
      </c>
      <c r="C55" s="76" t="str">
        <f t="shared" ref="C55" si="48">IFERROR(MID($C$4,8*A55+2,8),"")</f>
        <v/>
      </c>
      <c r="D55" s="76" t="str">
        <f>IFERROR(VLOOKUP(LEFT($C55,4)+0,教育課程!$H:$K,2,0),"")</f>
        <v/>
      </c>
      <c r="E55" s="76" t="str">
        <f>IFERROR(VLOOKUP(LEFT($C55,4)+0,教育課程!$H:$K,3,0),"")</f>
        <v/>
      </c>
      <c r="F55" s="76" t="str">
        <f>IFERROR(VLOOKUP(LEFT($C55,4)+0,教育課程!$H:$K,4,0),"")</f>
        <v/>
      </c>
      <c r="G55" s="76" t="str">
        <f t="shared" ca="1" si="0"/>
        <v/>
      </c>
      <c r="H55" s="76" t="str">
        <f t="shared" si="1"/>
        <v/>
      </c>
      <c r="I55" s="76" t="str">
        <f t="shared" si="2"/>
        <v/>
      </c>
    </row>
    <row r="56" spans="1:9" x14ac:dyDescent="0.35">
      <c r="A56" s="75">
        <v>24</v>
      </c>
      <c r="B56" s="75">
        <v>49</v>
      </c>
      <c r="C56" s="76" t="str">
        <f t="shared" ref="C56" si="49">IFERROR(MID($C$2,8*A56+2,8),"")</f>
        <v/>
      </c>
      <c r="D56" s="76" t="str">
        <f>IFERROR(VLOOKUP(LEFT($C56,4)+0,教育課程!$H:$K,2,0),"")</f>
        <v/>
      </c>
      <c r="E56" s="76" t="str">
        <f>IFERROR(VLOOKUP(LEFT($C56,4)+0,教育課程!$H:$K,3,0),"")</f>
        <v/>
      </c>
      <c r="F56" s="76" t="str">
        <f>IFERROR(VLOOKUP(LEFT($C56,4)+0,教育課程!$H:$K,4,0),"")</f>
        <v/>
      </c>
      <c r="G56" s="76" t="str">
        <f t="shared" ca="1" si="0"/>
        <v/>
      </c>
      <c r="H56" s="76" t="str">
        <f t="shared" si="1"/>
        <v/>
      </c>
      <c r="I56" s="76" t="str">
        <f t="shared" si="2"/>
        <v/>
      </c>
    </row>
    <row r="57" spans="1:9" x14ac:dyDescent="0.35">
      <c r="A57" s="75">
        <v>24</v>
      </c>
      <c r="B57" s="75">
        <v>50</v>
      </c>
      <c r="C57" s="76" t="str">
        <f t="shared" ref="C57" si="50">IFERROR(MID($C$4,8*A57+2,8),"")</f>
        <v/>
      </c>
      <c r="D57" s="76" t="str">
        <f>IFERROR(VLOOKUP(LEFT($C57,4)+0,教育課程!$H:$K,2,0),"")</f>
        <v/>
      </c>
      <c r="E57" s="76" t="str">
        <f>IFERROR(VLOOKUP(LEFT($C57,4)+0,教育課程!$H:$K,3,0),"")</f>
        <v/>
      </c>
      <c r="F57" s="76" t="str">
        <f>IFERROR(VLOOKUP(LEFT($C57,4)+0,教育課程!$H:$K,4,0),"")</f>
        <v/>
      </c>
      <c r="G57" s="76" t="str">
        <f t="shared" ca="1" si="0"/>
        <v/>
      </c>
      <c r="H57" s="76" t="str">
        <f t="shared" si="1"/>
        <v/>
      </c>
      <c r="I57" s="76" t="str">
        <f t="shared" si="2"/>
        <v/>
      </c>
    </row>
  </sheetData>
  <phoneticPr fontId="5"/>
  <pageMargins left="0.7" right="0.7" top="0.75" bottom="0.75" header="0.3" footer="0.3"/>
</worksheet>
</file>

<file path=docMetadata/LabelInfo.xml><?xml version="1.0" encoding="utf-8"?>
<clbl:labelList xmlns:clbl="http://schemas.microsoft.com/office/2020/mipLabelMetadata">
  <clbl:label id="{c5ee6e94-d455-43df-b19e-97dde671e91e}" enabled="1" method="Standar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103</vt:i4>
      </vt:variant>
    </vt:vector>
  </HeadingPairs>
  <TitlesOfParts>
    <vt:vector size="115" baseType="lpstr">
      <vt:lpstr>基礎情報</vt:lpstr>
      <vt:lpstr>学籍記録</vt:lpstr>
      <vt:lpstr>出席記録</vt:lpstr>
      <vt:lpstr>学習記録</vt:lpstr>
      <vt:lpstr>成績単位修得証明書(old)</vt:lpstr>
      <vt:lpstr>成績単位修得証明書</vt:lpstr>
      <vt:lpstr>表紙</vt:lpstr>
      <vt:lpstr>QR読込3</vt:lpstr>
      <vt:lpstr>QR読込1</vt:lpstr>
      <vt:lpstr>QR読込2</vt:lpstr>
      <vt:lpstr>教育課程</vt:lpstr>
      <vt:lpstr>名前作成VBA</vt:lpstr>
      <vt:lpstr>成績単位修得証明書!Print_Area</vt:lpstr>
      <vt:lpstr>'成績単位修得証明書(old)'!Print_Area</vt:lpstr>
      <vt:lpstr>表紙!Print_Area</vt:lpstr>
      <vt:lpstr>tb1994_その他の教科</vt:lpstr>
      <vt:lpstr>tb1994_英語</vt:lpstr>
      <vt:lpstr>tb1994_音楽</vt:lpstr>
      <vt:lpstr>tb1994_家庭</vt:lpstr>
      <vt:lpstr>tb1994_外国語</vt:lpstr>
      <vt:lpstr>tb1994_看護</vt:lpstr>
      <vt:lpstr>tb1994_教科</vt:lpstr>
      <vt:lpstr>tb1994_芸術</vt:lpstr>
      <vt:lpstr>tb1994_公民</vt:lpstr>
      <vt:lpstr>tb1994_工業</vt:lpstr>
      <vt:lpstr>tb1994_国語</vt:lpstr>
      <vt:lpstr>tb1994_商業</vt:lpstr>
      <vt:lpstr>tb1994_水産</vt:lpstr>
      <vt:lpstr>tb1994_数学</vt:lpstr>
      <vt:lpstr>tb1994_体育</vt:lpstr>
      <vt:lpstr>tb1994_地理歴史</vt:lpstr>
      <vt:lpstr>tb1994_農業</vt:lpstr>
      <vt:lpstr>tb1994_美術</vt:lpstr>
      <vt:lpstr>tb1994_保健体育</vt:lpstr>
      <vt:lpstr>tb1994_理科</vt:lpstr>
      <vt:lpstr>tb1994_理数</vt:lpstr>
      <vt:lpstr>tb2003_英語</vt:lpstr>
      <vt:lpstr>tb2003_音楽</vt:lpstr>
      <vt:lpstr>tb2003_家庭</vt:lpstr>
      <vt:lpstr>tb2003_外国語</vt:lpstr>
      <vt:lpstr>tb2003_学校設定教科</vt:lpstr>
      <vt:lpstr>tb2003_看護</vt:lpstr>
      <vt:lpstr>tb2003_教科</vt:lpstr>
      <vt:lpstr>tb2003_教科なし</vt:lpstr>
      <vt:lpstr>tb2003_芸術</vt:lpstr>
      <vt:lpstr>tb2003_公民</vt:lpstr>
      <vt:lpstr>tb2003_工業</vt:lpstr>
      <vt:lpstr>tb2003_国語</vt:lpstr>
      <vt:lpstr>tb2003_商業</vt:lpstr>
      <vt:lpstr>tb2003_情報</vt:lpstr>
      <vt:lpstr>tb2003_水産</vt:lpstr>
      <vt:lpstr>tb2003_数学</vt:lpstr>
      <vt:lpstr>tb2003_専・家庭</vt:lpstr>
      <vt:lpstr>tb2003_専・情報</vt:lpstr>
      <vt:lpstr>tb2003_体育</vt:lpstr>
      <vt:lpstr>tb2003_地理歴史</vt:lpstr>
      <vt:lpstr>tb2003_農業</vt:lpstr>
      <vt:lpstr>tb2003_美術</vt:lpstr>
      <vt:lpstr>tb2003_福祉</vt:lpstr>
      <vt:lpstr>tb2003_保健体育</vt:lpstr>
      <vt:lpstr>tb2003_理科</vt:lpstr>
      <vt:lpstr>tb2003_理数</vt:lpstr>
      <vt:lpstr>tb2013_英語</vt:lpstr>
      <vt:lpstr>tb2013_音楽</vt:lpstr>
      <vt:lpstr>tb2013_家庭</vt:lpstr>
      <vt:lpstr>tb2013_外国語</vt:lpstr>
      <vt:lpstr>tb2013_学校設定教科</vt:lpstr>
      <vt:lpstr>tb2013_看護</vt:lpstr>
      <vt:lpstr>tb2013_教科</vt:lpstr>
      <vt:lpstr>tb2013_教科なし</vt:lpstr>
      <vt:lpstr>tb2013_芸術</vt:lpstr>
      <vt:lpstr>tb2013_公民</vt:lpstr>
      <vt:lpstr>tb2013_工業</vt:lpstr>
      <vt:lpstr>tb2013_国語</vt:lpstr>
      <vt:lpstr>tb2013_商業</vt:lpstr>
      <vt:lpstr>tb2013_情報</vt:lpstr>
      <vt:lpstr>tb2013_水産</vt:lpstr>
      <vt:lpstr>tb2013_数学</vt:lpstr>
      <vt:lpstr>tb2013_専・家庭</vt:lpstr>
      <vt:lpstr>tb2013_専・情報</vt:lpstr>
      <vt:lpstr>tb2013_体育</vt:lpstr>
      <vt:lpstr>tb2013_地理歴史</vt:lpstr>
      <vt:lpstr>tb2013_農業</vt:lpstr>
      <vt:lpstr>tb2013_美術</vt:lpstr>
      <vt:lpstr>tb2013_福祉</vt:lpstr>
      <vt:lpstr>tb2013_保健体育</vt:lpstr>
      <vt:lpstr>tb2013_理科</vt:lpstr>
      <vt:lpstr>tb2013_理数</vt:lpstr>
      <vt:lpstr>tb2022_英語</vt:lpstr>
      <vt:lpstr>tb2022_音楽</vt:lpstr>
      <vt:lpstr>tb2022_家庭</vt:lpstr>
      <vt:lpstr>tb2022_外国語</vt:lpstr>
      <vt:lpstr>tb2022_学校設定教科</vt:lpstr>
      <vt:lpstr>tb2022_看護</vt:lpstr>
      <vt:lpstr>tb2022_教科</vt:lpstr>
      <vt:lpstr>tb2022_教科なし</vt:lpstr>
      <vt:lpstr>tb2022_芸術</vt:lpstr>
      <vt:lpstr>tb2022_公民</vt:lpstr>
      <vt:lpstr>tb2022_工業</vt:lpstr>
      <vt:lpstr>tb2022_国語</vt:lpstr>
      <vt:lpstr>tb2022_商業</vt:lpstr>
      <vt:lpstr>tb2022_情報</vt:lpstr>
      <vt:lpstr>tb2022_水産</vt:lpstr>
      <vt:lpstr>tb2022_数学</vt:lpstr>
      <vt:lpstr>tb2022_専・家庭</vt:lpstr>
      <vt:lpstr>tb2022_専・情報</vt:lpstr>
      <vt:lpstr>tb2022_専・理数</vt:lpstr>
      <vt:lpstr>tb2022_体育</vt:lpstr>
      <vt:lpstr>tb2022_地理歴史</vt:lpstr>
      <vt:lpstr>tb2022_農業</vt:lpstr>
      <vt:lpstr>tb2022_美術</vt:lpstr>
      <vt:lpstr>tb2022_福祉</vt:lpstr>
      <vt:lpstr>tb2022_保健体育</vt:lpstr>
      <vt:lpstr>tb2022_理科</vt:lpstr>
      <vt:lpstr>tb2022_理数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2025-01-08T09:08:23Z</dcterms:modified>
</cp:coreProperties>
</file>